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977ADE89-6D91-41AB-AB39-FA9692661005}" xr6:coauthVersionLast="44" xr6:coauthVersionMax="44" xr10:uidLastSave="{00000000-0000-0000-0000-000000000000}"/>
  <workbookProtection lockStructure="1"/>
  <bookViews>
    <workbookView xWindow="-120" yWindow="-120" windowWidth="20730" windowHeight="11160" tabRatio="850" firstSheet="1" activeTab="1" xr2:uid="{BC1F2C71-1F09-4F1B-9E23-F22A6E56B092}"/>
  </bookViews>
  <sheets>
    <sheet name="料金計算（R3～）" sheetId="11" state="hidden" r:id="rId1"/>
    <sheet name="料金計算 (R4.4～)" sheetId="14" r:id="rId2"/>
    <sheet name="【水道】自動計算" sheetId="10" state="hidden" r:id="rId3"/>
    <sheet name="【水道】自動計算 (2)" sheetId="15" state="hidden" r:id="rId4"/>
    <sheet name="【下水】自動計算(～R2）" sheetId="13" state="hidden" r:id="rId5"/>
    <sheet name="【下水】自動計算(R3～）" sheetId="9" state="hidden" r:id="rId6"/>
    <sheet name="【下水】自動計算  (R4～) 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5" l="1"/>
  <c r="G3" i="15" s="1"/>
  <c r="E1" i="15"/>
  <c r="O11" i="15" l="1"/>
  <c r="P11" i="15" s="1"/>
  <c r="O10" i="15"/>
  <c r="P10" i="15" s="1"/>
  <c r="O9" i="15"/>
  <c r="P9" i="15" s="1"/>
  <c r="O8" i="15"/>
  <c r="P8" i="15" s="1"/>
  <c r="O7" i="15"/>
  <c r="P7" i="15" s="1"/>
  <c r="O6" i="15"/>
  <c r="E18" i="15"/>
  <c r="F3" i="15"/>
  <c r="E2" i="15"/>
  <c r="C12" i="15" s="1"/>
  <c r="E17" i="15"/>
  <c r="C28" i="15" s="1"/>
  <c r="D2" i="8"/>
  <c r="L28" i="15" l="1"/>
  <c r="G18" i="15"/>
  <c r="F18" i="15"/>
  <c r="P6" i="15"/>
  <c r="P12" i="15" s="1"/>
  <c r="O12" i="15"/>
  <c r="L12" i="15"/>
  <c r="F11" i="15"/>
  <c r="G11" i="15" s="1"/>
  <c r="F10" i="15"/>
  <c r="G10" i="15" s="1"/>
  <c r="F9" i="15"/>
  <c r="G9" i="15" s="1"/>
  <c r="F8" i="15"/>
  <c r="G8" i="15" s="1"/>
  <c r="F7" i="15"/>
  <c r="G7" i="15" s="1"/>
  <c r="F6" i="15"/>
  <c r="D2" i="13"/>
  <c r="F2" i="13" s="1"/>
  <c r="N12" i="13" s="1"/>
  <c r="D2" i="9"/>
  <c r="E3" i="10"/>
  <c r="F3" i="10" s="1"/>
  <c r="F6" i="10" s="1"/>
  <c r="E1" i="10"/>
  <c r="Q12" i="15" l="1"/>
  <c r="Q14" i="15" s="1"/>
  <c r="F24" i="15"/>
  <c r="G24" i="15" s="1"/>
  <c r="F23" i="15"/>
  <c r="G23" i="15" s="1"/>
  <c r="F22" i="15"/>
  <c r="G22" i="15" s="1"/>
  <c r="F21" i="15"/>
  <c r="O24" i="15"/>
  <c r="P24" i="15" s="1"/>
  <c r="O23" i="15"/>
  <c r="P23" i="15" s="1"/>
  <c r="O22" i="15"/>
  <c r="P22" i="15" s="1"/>
  <c r="O21" i="15"/>
  <c r="F12" i="15"/>
  <c r="F15" i="15" s="1"/>
  <c r="G6" i="15"/>
  <c r="G12" i="15" s="1"/>
  <c r="H12" i="15" s="1"/>
  <c r="H14" i="15" s="1"/>
  <c r="E2" i="13"/>
  <c r="E10" i="13" s="1"/>
  <c r="F10" i="13" s="1"/>
  <c r="M7" i="13"/>
  <c r="N7" i="13" s="1"/>
  <c r="M9" i="13"/>
  <c r="N9" i="13" s="1"/>
  <c r="M8" i="13"/>
  <c r="N8" i="13" s="1"/>
  <c r="M5" i="13"/>
  <c r="M6" i="13"/>
  <c r="N6" i="13" s="1"/>
  <c r="M10" i="13"/>
  <c r="N10" i="13" s="1"/>
  <c r="N11" i="13"/>
  <c r="E2" i="10"/>
  <c r="C12" i="10" s="1"/>
  <c r="L12" i="10" s="1"/>
  <c r="E17" i="10"/>
  <c r="C28" i="10" s="1"/>
  <c r="L28" i="10" s="1"/>
  <c r="G3" i="10"/>
  <c r="E18" i="10"/>
  <c r="F11" i="10"/>
  <c r="G11" i="10" s="1"/>
  <c r="G6" i="10"/>
  <c r="F7" i="10"/>
  <c r="G7" i="10" s="1"/>
  <c r="F8" i="10"/>
  <c r="G8" i="10" s="1"/>
  <c r="F9" i="10"/>
  <c r="G9" i="10" s="1"/>
  <c r="F10" i="10"/>
  <c r="G10" i="10" s="1"/>
  <c r="F2" i="8"/>
  <c r="E2" i="8"/>
  <c r="F2" i="9"/>
  <c r="E2" i="9"/>
  <c r="E11" i="9" s="1"/>
  <c r="H15" i="15" l="1"/>
  <c r="P21" i="15"/>
  <c r="P28" i="15" s="1"/>
  <c r="Q28" i="15" s="1"/>
  <c r="Q30" i="15" s="1"/>
  <c r="O28" i="15"/>
  <c r="F28" i="15"/>
  <c r="G21" i="15"/>
  <c r="G28" i="15" s="1"/>
  <c r="H28" i="15" s="1"/>
  <c r="H30" i="15" s="1"/>
  <c r="M11" i="9"/>
  <c r="N11" i="9" s="1"/>
  <c r="M12" i="9"/>
  <c r="N12" i="9" s="1"/>
  <c r="M11" i="8"/>
  <c r="N11" i="8" s="1"/>
  <c r="M7" i="8"/>
  <c r="N7" i="8" s="1"/>
  <c r="M10" i="8"/>
  <c r="N10" i="8" s="1"/>
  <c r="M6" i="8"/>
  <c r="N6" i="8" s="1"/>
  <c r="M8" i="8"/>
  <c r="N8" i="8" s="1"/>
  <c r="M12" i="8"/>
  <c r="N12" i="8" s="1"/>
  <c r="M9" i="8"/>
  <c r="N9" i="8" s="1"/>
  <c r="M5" i="8"/>
  <c r="O7" i="10"/>
  <c r="P7" i="10" s="1"/>
  <c r="O11" i="10"/>
  <c r="P11" i="10" s="1"/>
  <c r="E6" i="13"/>
  <c r="F6" i="13" s="1"/>
  <c r="E9" i="13"/>
  <c r="F9" i="13" s="1"/>
  <c r="E5" i="13"/>
  <c r="F5" i="13" s="1"/>
  <c r="E8" i="13"/>
  <c r="F8" i="13" s="1"/>
  <c r="E7" i="13"/>
  <c r="F7" i="13" s="1"/>
  <c r="M13" i="13"/>
  <c r="N5" i="13"/>
  <c r="N13" i="13" s="1"/>
  <c r="O13" i="13" s="1"/>
  <c r="O15" i="13" s="1"/>
  <c r="O10" i="10"/>
  <c r="P10" i="10" s="1"/>
  <c r="O6" i="10"/>
  <c r="P6" i="10" s="1"/>
  <c r="O9" i="10"/>
  <c r="P9" i="10" s="1"/>
  <c r="O8" i="10"/>
  <c r="P8" i="10" s="1"/>
  <c r="F18" i="10"/>
  <c r="G18" i="10"/>
  <c r="F12" i="10"/>
  <c r="G12" i="10"/>
  <c r="E12" i="8"/>
  <c r="F12" i="8" s="1"/>
  <c r="E8" i="8"/>
  <c r="F8" i="8" s="1"/>
  <c r="E6" i="8"/>
  <c r="F6" i="8" s="1"/>
  <c r="E9" i="8"/>
  <c r="F9" i="8" s="1"/>
  <c r="E11" i="8"/>
  <c r="F11" i="8" s="1"/>
  <c r="E7" i="8"/>
  <c r="F7" i="8" s="1"/>
  <c r="E10" i="8"/>
  <c r="F10" i="8" s="1"/>
  <c r="E5" i="8"/>
  <c r="M9" i="9"/>
  <c r="N9" i="9" s="1"/>
  <c r="M5" i="9"/>
  <c r="M10" i="9"/>
  <c r="N10" i="9" s="1"/>
  <c r="M7" i="9"/>
  <c r="N7" i="9" s="1"/>
  <c r="M6" i="9"/>
  <c r="N6" i="9" s="1"/>
  <c r="M8" i="9"/>
  <c r="N8" i="9" s="1"/>
  <c r="E12" i="9"/>
  <c r="F12" i="9" s="1"/>
  <c r="F11" i="9"/>
  <c r="E10" i="9"/>
  <c r="F10" i="9" s="1"/>
  <c r="E9" i="9"/>
  <c r="F9" i="9" s="1"/>
  <c r="E8" i="9"/>
  <c r="F8" i="9" s="1"/>
  <c r="E7" i="9"/>
  <c r="F7" i="9" s="1"/>
  <c r="E6" i="9"/>
  <c r="F6" i="9" s="1"/>
  <c r="E5" i="9"/>
  <c r="F31" i="15" l="1"/>
  <c r="H31" i="15"/>
  <c r="H33" i="15" s="1"/>
  <c r="C6" i="14" s="1"/>
  <c r="E13" i="13"/>
  <c r="E16" i="13" s="1"/>
  <c r="F13" i="13"/>
  <c r="G13" i="13" s="1"/>
  <c r="G15" i="13" s="1"/>
  <c r="G16" i="13" s="1"/>
  <c r="O12" i="10"/>
  <c r="F15" i="10" s="1"/>
  <c r="P12" i="10"/>
  <c r="Q12" i="10" s="1"/>
  <c r="Q14" i="10" s="1"/>
  <c r="O22" i="10"/>
  <c r="P22" i="10" s="1"/>
  <c r="O21" i="10"/>
  <c r="O23" i="10"/>
  <c r="P23" i="10" s="1"/>
  <c r="O24" i="10"/>
  <c r="P24" i="10" s="1"/>
  <c r="F22" i="10"/>
  <c r="G22" i="10" s="1"/>
  <c r="F24" i="10"/>
  <c r="G24" i="10" s="1"/>
  <c r="F23" i="10"/>
  <c r="G23" i="10" s="1"/>
  <c r="F21" i="10"/>
  <c r="H12" i="10"/>
  <c r="H14" i="10" s="1"/>
  <c r="M13" i="9"/>
  <c r="E13" i="9"/>
  <c r="F5" i="9"/>
  <c r="F13" i="9" s="1"/>
  <c r="G13" i="9" s="1"/>
  <c r="G15" i="9" s="1"/>
  <c r="N5" i="9"/>
  <c r="N13" i="9" s="1"/>
  <c r="O13" i="9" s="1"/>
  <c r="O15" i="9" s="1"/>
  <c r="M13" i="8"/>
  <c r="N5" i="8"/>
  <c r="N13" i="8" s="1"/>
  <c r="O13" i="8" s="1"/>
  <c r="O15" i="8" s="1"/>
  <c r="E13" i="8"/>
  <c r="F5" i="8"/>
  <c r="F13" i="8" s="1"/>
  <c r="G13" i="8" s="1"/>
  <c r="G15" i="8" s="1"/>
  <c r="F28" i="10" l="1"/>
  <c r="G21" i="10"/>
  <c r="G28" i="10" s="1"/>
  <c r="H28" i="10" s="1"/>
  <c r="H30" i="10" s="1"/>
  <c r="P21" i="10"/>
  <c r="P28" i="10" s="1"/>
  <c r="Q28" i="10" s="1"/>
  <c r="Q30" i="10" s="1"/>
  <c r="O28" i="10"/>
  <c r="H15" i="10"/>
  <c r="G16" i="8"/>
  <c r="C7" i="14" s="1"/>
  <c r="E16" i="8"/>
  <c r="E16" i="9"/>
  <c r="G16" i="9"/>
  <c r="C7" i="11" s="1"/>
  <c r="H31" i="10" l="1"/>
  <c r="F31" i="10"/>
  <c r="H33" i="10" l="1"/>
  <c r="C6" i="11" l="1"/>
  <c r="C8" i="11" s="1"/>
  <c r="C8" i="14"/>
</calcChain>
</file>

<file path=xl/sharedStrings.xml><?xml version="1.0" encoding="utf-8"?>
<sst xmlns="http://schemas.openxmlformats.org/spreadsheetml/2006/main" count="306" uniqueCount="49">
  <si>
    <t>【下水道料金】</t>
    <rPh sb="1" eb="2">
      <t>シタ</t>
    </rPh>
    <rPh sb="2" eb="4">
      <t>スイドウ</t>
    </rPh>
    <rPh sb="4" eb="6">
      <t>リョウキン</t>
    </rPh>
    <phoneticPr fontId="2"/>
  </si>
  <si>
    <t>基本料金
①</t>
    <rPh sb="0" eb="2">
      <t>キホン</t>
    </rPh>
    <rPh sb="2" eb="4">
      <t>リョウキン</t>
    </rPh>
    <phoneticPr fontId="2"/>
  </si>
  <si>
    <t>従量料金</t>
    <rPh sb="0" eb="2">
      <t>ジュウリョウ</t>
    </rPh>
    <rPh sb="2" eb="4">
      <t>リョウキン</t>
    </rPh>
    <phoneticPr fontId="2"/>
  </si>
  <si>
    <t>合計
①＋④</t>
    <rPh sb="0" eb="2">
      <t>ゴウケイ</t>
    </rPh>
    <phoneticPr fontId="2"/>
  </si>
  <si>
    <t>単価
②</t>
    <rPh sb="0" eb="2">
      <t>タンカ</t>
    </rPh>
    <phoneticPr fontId="2"/>
  </si>
  <si>
    <t>使用量
③</t>
    <rPh sb="0" eb="2">
      <t>シヨウ</t>
    </rPh>
    <rPh sb="2" eb="3">
      <t>リョウ</t>
    </rPh>
    <phoneticPr fontId="2"/>
  </si>
  <si>
    <t>金　　額
④＝②×③</t>
    <rPh sb="0" eb="1">
      <t>キン</t>
    </rPh>
    <rPh sb="3" eb="4">
      <t>ガク</t>
    </rPh>
    <phoneticPr fontId="2"/>
  </si>
  <si>
    <t>１～10㎥</t>
    <phoneticPr fontId="2"/>
  </si>
  <si>
    <t>11～20㎥</t>
    <phoneticPr fontId="2"/>
  </si>
  <si>
    <t>21～30㎥</t>
    <phoneticPr fontId="2"/>
  </si>
  <si>
    <t>31～40㎥</t>
    <phoneticPr fontId="2"/>
  </si>
  <si>
    <t>41～50㎥</t>
    <phoneticPr fontId="2"/>
  </si>
  <si>
    <t>小計</t>
    <rPh sb="0" eb="2">
      <t>ショウケイ</t>
    </rPh>
    <phoneticPr fontId="2"/>
  </si>
  <si>
    <t>⓹</t>
    <phoneticPr fontId="2"/>
  </si>
  <si>
    <t>１月税込み</t>
    <rPh sb="1" eb="2">
      <t>ツキ</t>
    </rPh>
    <rPh sb="2" eb="4">
      <t>ゼイコ</t>
    </rPh>
    <phoneticPr fontId="2"/>
  </si>
  <si>
    <t>201㎥～</t>
    <phoneticPr fontId="2"/>
  </si>
  <si>
    <t>51～100㎥</t>
    <phoneticPr fontId="2"/>
  </si>
  <si>
    <t>101～200㎥</t>
    <phoneticPr fontId="2"/>
  </si>
  <si>
    <t>２月税込み</t>
    <rPh sb="1" eb="2">
      <t>ツキ</t>
    </rPh>
    <rPh sb="2" eb="4">
      <t>ゼイコ</t>
    </rPh>
    <phoneticPr fontId="2"/>
  </si>
  <si>
    <t>【水道料金】</t>
    <rPh sb="1" eb="3">
      <t>スイドウ</t>
    </rPh>
    <rPh sb="3" eb="5">
      <t>リョウキン</t>
    </rPh>
    <phoneticPr fontId="2"/>
  </si>
  <si>
    <t>基本料金①
①</t>
    <rPh sb="0" eb="2">
      <t>キホン</t>
    </rPh>
    <rPh sb="2" eb="4">
      <t>リョウキン</t>
    </rPh>
    <phoneticPr fontId="2"/>
  </si>
  <si>
    <t>口径</t>
    <rPh sb="0" eb="2">
      <t>コウケイ</t>
    </rPh>
    <phoneticPr fontId="2"/>
  </si>
  <si>
    <t>金額</t>
    <rPh sb="0" eb="2">
      <t>キンガク</t>
    </rPh>
    <phoneticPr fontId="2"/>
  </si>
  <si>
    <t>51㎥～</t>
    <phoneticPr fontId="2"/>
  </si>
  <si>
    <t>区分</t>
    <rPh sb="0" eb="2">
      <t>クブン</t>
    </rPh>
    <phoneticPr fontId="2"/>
  </si>
  <si>
    <t>区分</t>
    <rPh sb="0" eb="2">
      <t>クブン</t>
    </rPh>
    <phoneticPr fontId="2"/>
  </si>
  <si>
    <t>2ケ月分</t>
    <rPh sb="2" eb="3">
      <t>ツキ</t>
    </rPh>
    <rPh sb="3" eb="4">
      <t>ブン</t>
    </rPh>
    <phoneticPr fontId="2"/>
  </si>
  <si>
    <t>１～50㎥</t>
    <phoneticPr fontId="2"/>
  </si>
  <si>
    <t>2ケ月分使用料</t>
    <rPh sb="2" eb="3">
      <t>ツキ</t>
    </rPh>
    <rPh sb="3" eb="4">
      <t>ブン</t>
    </rPh>
    <rPh sb="4" eb="7">
      <t>シヨウリョウ</t>
    </rPh>
    <phoneticPr fontId="2"/>
  </si>
  <si>
    <t>消費税含む</t>
    <rPh sb="0" eb="3">
      <t>ショウヒゼイ</t>
    </rPh>
    <rPh sb="3" eb="4">
      <t>フク</t>
    </rPh>
    <phoneticPr fontId="2"/>
  </si>
  <si>
    <t>列1</t>
  </si>
  <si>
    <t>水道使用量</t>
    <rPh sb="0" eb="2">
      <t>スイドウ</t>
    </rPh>
    <rPh sb="2" eb="5">
      <t>シヨウリョウ</t>
    </rPh>
    <phoneticPr fontId="2"/>
  </si>
  <si>
    <t>mm</t>
    <phoneticPr fontId="2"/>
  </si>
  <si>
    <t>㎥</t>
    <phoneticPr fontId="2"/>
  </si>
  <si>
    <t>水道料金</t>
    <rPh sb="0" eb="2">
      <t>スイドウ</t>
    </rPh>
    <rPh sb="2" eb="4">
      <t>リョウキン</t>
    </rPh>
    <phoneticPr fontId="2"/>
  </si>
  <si>
    <t>下水道使用料</t>
    <rPh sb="0" eb="3">
      <t>ゲスイドウ</t>
    </rPh>
    <rPh sb="3" eb="6">
      <t>シヨウリョウ</t>
    </rPh>
    <phoneticPr fontId="2"/>
  </si>
  <si>
    <t>円</t>
    <rPh sb="0" eb="1">
      <t>エン</t>
    </rPh>
    <phoneticPr fontId="2"/>
  </si>
  <si>
    <t>用途：一般用</t>
    <rPh sb="0" eb="2">
      <t>ヨウト</t>
    </rPh>
    <rPh sb="3" eb="6">
      <t>イッパンヨウ</t>
    </rPh>
    <phoneticPr fontId="2"/>
  </si>
  <si>
    <t>使用月数：２ケ月</t>
    <rPh sb="0" eb="2">
      <t>シヨウ</t>
    </rPh>
    <rPh sb="2" eb="3">
      <t>ツキ</t>
    </rPh>
    <rPh sb="3" eb="4">
      <t>スウ</t>
    </rPh>
    <rPh sb="7" eb="8">
      <t>ツキ</t>
    </rPh>
    <phoneticPr fontId="2"/>
  </si>
  <si>
    <t>口　　径</t>
    <rPh sb="0" eb="1">
      <t>クチ</t>
    </rPh>
    <rPh sb="3" eb="4">
      <t>ケイ</t>
    </rPh>
    <phoneticPr fontId="2"/>
  </si>
  <si>
    <t>合　計</t>
    <rPh sb="0" eb="1">
      <t>ゴウ</t>
    </rPh>
    <rPh sb="2" eb="3">
      <t>ケイ</t>
    </rPh>
    <phoneticPr fontId="2"/>
  </si>
  <si>
    <t>条　件</t>
    <rPh sb="0" eb="1">
      <t>ジョウ</t>
    </rPh>
    <rPh sb="2" eb="3">
      <t>ケン</t>
    </rPh>
    <phoneticPr fontId="2"/>
  </si>
  <si>
    <t>水道料金・下水道使用料シミュレーション</t>
    <rPh sb="0" eb="2">
      <t>スイドウ</t>
    </rPh>
    <rPh sb="2" eb="4">
      <t>リョウキン</t>
    </rPh>
    <rPh sb="5" eb="11">
      <t>ゲスイドウシヨウリョウ</t>
    </rPh>
    <phoneticPr fontId="2"/>
  </si>
  <si>
    <t>令和３年３月～</t>
    <rPh sb="0" eb="2">
      <t>レイワ</t>
    </rPh>
    <rPh sb="3" eb="4">
      <t>ネン</t>
    </rPh>
    <rPh sb="5" eb="6">
      <t>ガツ</t>
    </rPh>
    <phoneticPr fontId="2"/>
  </si>
  <si>
    <t>令和４年２月検針分</t>
    <rPh sb="0" eb="2">
      <t>レイワ</t>
    </rPh>
    <rPh sb="3" eb="4">
      <t>ネン</t>
    </rPh>
    <rPh sb="5" eb="6">
      <t>ガツ</t>
    </rPh>
    <rPh sb="6" eb="8">
      <t>ケンシン</t>
    </rPh>
    <rPh sb="8" eb="9">
      <t>ブン</t>
    </rPh>
    <phoneticPr fontId="2"/>
  </si>
  <si>
    <t>令和４年３月～検針分</t>
    <rPh sb="0" eb="2">
      <t>レイワ</t>
    </rPh>
    <rPh sb="3" eb="4">
      <t>ネン</t>
    </rPh>
    <rPh sb="5" eb="6">
      <t>ガツ</t>
    </rPh>
    <rPh sb="7" eb="10">
      <t>ケンシンブン</t>
    </rPh>
    <phoneticPr fontId="2"/>
  </si>
  <si>
    <t>水道料金・下水道使用料シミュレーション
(令和４年４月請求分～）</t>
    <rPh sb="0" eb="2">
      <t>スイドウ</t>
    </rPh>
    <rPh sb="2" eb="4">
      <t>リョウキン</t>
    </rPh>
    <rPh sb="5" eb="11">
      <t>ゲスイドウシヨウリョウ</t>
    </rPh>
    <rPh sb="21" eb="23">
      <t>レイワ</t>
    </rPh>
    <rPh sb="24" eb="25">
      <t>ネン</t>
    </rPh>
    <rPh sb="26" eb="27">
      <t>ガツ</t>
    </rPh>
    <rPh sb="27" eb="29">
      <t>セイキュウ</t>
    </rPh>
    <rPh sb="29" eb="30">
      <t>ブン</t>
    </rPh>
    <phoneticPr fontId="2"/>
  </si>
  <si>
    <t>　←　水道メーターの口径を入力してください。</t>
    <rPh sb="3" eb="5">
      <t>スイドウ</t>
    </rPh>
    <rPh sb="10" eb="12">
      <t>コウケイ</t>
    </rPh>
    <rPh sb="13" eb="15">
      <t>ニュウリョク</t>
    </rPh>
    <phoneticPr fontId="2"/>
  </si>
  <si>
    <t>　←　水道の使用水量（２か月分）を入力してください。</t>
    <rPh sb="3" eb="5">
      <t>スイドウ</t>
    </rPh>
    <rPh sb="6" eb="8">
      <t>シヨウ</t>
    </rPh>
    <rPh sb="8" eb="10">
      <t>スイリョウ</t>
    </rPh>
    <rPh sb="13" eb="14">
      <t>ゲツ</t>
    </rPh>
    <rPh sb="14" eb="15">
      <t>ブン</t>
    </rPh>
    <rPh sb="17" eb="1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</si>
</sst>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1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1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38" fontId="7" fillId="3" borderId="9" xfId="0" applyNumberFormat="1" applyFont="1" applyFill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2" borderId="46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right" vertical="center"/>
    </xf>
    <xf numFmtId="0" fontId="3" fillId="0" borderId="19" xfId="0" applyFont="1" applyFill="1" applyBorder="1" applyProtection="1">
      <alignment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</xf>
    <xf numFmtId="0" fontId="3" fillId="0" borderId="4" xfId="0" applyFont="1" applyFill="1" applyBorder="1" applyProtection="1">
      <alignment vertical="center"/>
    </xf>
    <xf numFmtId="38" fontId="3" fillId="0" borderId="35" xfId="1" applyFont="1" applyBorder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1" xfId="0" applyFont="1" applyFill="1" applyBorder="1" applyProtection="1">
      <alignment vertical="center"/>
    </xf>
    <xf numFmtId="38" fontId="3" fillId="0" borderId="25" xfId="1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32" xfId="1" applyFont="1" applyBorder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0" xfId="0" applyFont="1" applyBorder="1" applyProtection="1">
      <alignment vertical="center"/>
    </xf>
    <xf numFmtId="38" fontId="3" fillId="0" borderId="27" xfId="1" applyFont="1" applyBorder="1" applyProtection="1">
      <alignment vertical="center"/>
    </xf>
    <xf numFmtId="38" fontId="3" fillId="0" borderId="43" xfId="1" applyFont="1" applyBorder="1" applyProtection="1">
      <alignment vertical="center"/>
    </xf>
    <xf numFmtId="38" fontId="5" fillId="0" borderId="33" xfId="1" applyFont="1" applyBorder="1" applyProtection="1">
      <alignment vertical="center"/>
    </xf>
    <xf numFmtId="38" fontId="3" fillId="0" borderId="2" xfId="1" applyFont="1" applyBorder="1" applyProtection="1">
      <alignment vertical="center"/>
    </xf>
    <xf numFmtId="38" fontId="3" fillId="0" borderId="1" xfId="1" applyFont="1" applyBorder="1" applyProtection="1">
      <alignment vertical="center"/>
    </xf>
    <xf numFmtId="38" fontId="3" fillId="4" borderId="11" xfId="1" applyFont="1" applyFill="1" applyBorder="1" applyProtection="1">
      <alignment vertical="center"/>
    </xf>
    <xf numFmtId="0" fontId="3" fillId="0" borderId="31" xfId="0" applyFont="1" applyFill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2" borderId="11" xfId="0" applyFont="1" applyFill="1" applyBorder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0" borderId="15" xfId="0" applyFont="1" applyFill="1" applyBorder="1" applyAlignment="1" applyProtection="1">
      <alignment horizontal="center" vertical="center" shrinkToFit="1"/>
    </xf>
    <xf numFmtId="0" fontId="3" fillId="2" borderId="11" xfId="0" applyFont="1" applyFill="1" applyBorder="1" applyAlignment="1" applyProtection="1">
      <alignment horizontal="right" vertical="center"/>
    </xf>
    <xf numFmtId="0" fontId="3" fillId="0" borderId="11" xfId="0" applyFont="1" applyFill="1" applyBorder="1" applyProtection="1">
      <alignment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vertical="center"/>
    </xf>
    <xf numFmtId="38" fontId="3" fillId="0" borderId="35" xfId="1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38" fontId="3" fillId="0" borderId="7" xfId="1" applyFont="1" applyBorder="1" applyProtection="1">
      <alignment vertical="center"/>
    </xf>
    <xf numFmtId="0" fontId="3" fillId="0" borderId="1" xfId="0" applyFont="1" applyBorder="1" applyAlignment="1" applyProtection="1">
      <alignment vertical="center"/>
    </xf>
    <xf numFmtId="38" fontId="3" fillId="0" borderId="1" xfId="1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38" fontId="3" fillId="0" borderId="25" xfId="1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38" fontId="3" fillId="0" borderId="9" xfId="1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38" fontId="3" fillId="0" borderId="27" xfId="1" applyFont="1" applyBorder="1" applyAlignment="1" applyProtection="1">
      <alignment horizontal="right" vertical="center"/>
    </xf>
    <xf numFmtId="38" fontId="3" fillId="0" borderId="38" xfId="1" applyFont="1" applyBorder="1" applyProtection="1">
      <alignment vertical="center"/>
    </xf>
    <xf numFmtId="0" fontId="3" fillId="0" borderId="0" xfId="0" applyFont="1" applyFill="1" applyProtection="1">
      <alignment vertical="center"/>
    </xf>
    <xf numFmtId="38" fontId="3" fillId="0" borderId="11" xfId="1" applyFont="1" applyFill="1" applyBorder="1" applyProtection="1">
      <alignment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right" vertical="center"/>
    </xf>
    <xf numFmtId="0" fontId="3" fillId="0" borderId="40" xfId="0" applyFont="1" applyBorder="1" applyAlignment="1" applyProtection="1">
      <alignment vertical="center"/>
    </xf>
    <xf numFmtId="38" fontId="3" fillId="0" borderId="44" xfId="1" applyFont="1" applyBorder="1" applyAlignment="1" applyProtection="1">
      <alignment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38" fontId="3" fillId="0" borderId="44" xfId="1" applyFont="1" applyBorder="1" applyProtection="1">
      <alignment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38" fontId="3" fillId="0" borderId="5" xfId="1" applyFont="1" applyBorder="1" applyProtection="1">
      <alignment vertical="center"/>
    </xf>
    <xf numFmtId="0" fontId="3" fillId="4" borderId="11" xfId="0" applyFont="1" applyFill="1" applyBorder="1" applyProtection="1">
      <alignment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right" vertical="center"/>
    </xf>
    <xf numFmtId="0" fontId="3" fillId="0" borderId="16" xfId="0" applyFont="1" applyBorder="1" applyAlignment="1" applyProtection="1">
      <alignment horizontal="right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38" fontId="3" fillId="0" borderId="31" xfId="1" applyFont="1" applyBorder="1" applyAlignment="1" applyProtection="1">
      <alignment horizontal="right" vertical="center"/>
    </xf>
    <xf numFmtId="38" fontId="3" fillId="0" borderId="16" xfId="1" applyFont="1" applyBorder="1" applyAlignment="1" applyProtection="1">
      <alignment horizontal="right" vertical="center"/>
    </xf>
  </cellXfs>
  <cellStyles count="4">
    <cellStyle name="桁区切り" xfId="1" builtinId="6"/>
    <cellStyle name="桁区切り 2" xfId="3" xr:uid="{0CF2B96A-618F-4569-8279-55115738FC87}"/>
    <cellStyle name="標準" xfId="0" builtinId="0"/>
    <cellStyle name="標準 2" xfId="2" xr:uid="{4063FA13-9F76-4D10-A598-E681A0BFB695}"/>
  </cellStyles>
  <dxfs count="8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598FEE-1FE3-47AB-9468-5105120B0C7A}" name="テーブル1" displayName="テーブル1" ref="I3:I13" totalsRowShown="0" headerRowBorderDxfId="7" tableBorderDxfId="6" totalsRowBorderDxfId="5">
  <autoFilter ref="I3:I13" xr:uid="{608435DA-59F9-42E5-AD89-A22A55195FF5}"/>
  <tableColumns count="1">
    <tableColumn id="1" xr3:uid="{E65ACDFB-AF09-4CA5-AE2B-914C93229F8F}" name="列1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F42A21-6D54-4BA3-9B18-B0299DEA980B}" name="テーブル13" displayName="テーブル13" ref="I3:I13" totalsRowShown="0" headerRowBorderDxfId="3" tableBorderDxfId="2" totalsRowBorderDxfId="1">
  <autoFilter ref="I3:I13" xr:uid="{608435DA-59F9-42E5-AD89-A22A55195FF5}"/>
  <tableColumns count="1">
    <tableColumn id="1" xr3:uid="{1E077CC0-4318-42F1-B329-E7665F351A12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BED7-B086-45E5-AC29-0CC1DCA2A5FA}">
  <sheetPr>
    <tabColor rgb="FFFF0000"/>
  </sheetPr>
  <dimension ref="B1:I15"/>
  <sheetViews>
    <sheetView showGridLines="0" workbookViewId="0">
      <selection activeCell="C8" sqref="C8"/>
    </sheetView>
  </sheetViews>
  <sheetFormatPr defaultRowHeight="18.75" x14ac:dyDescent="0.4"/>
  <cols>
    <col min="1" max="1" width="4.25" customWidth="1"/>
    <col min="2" max="2" width="19.125" customWidth="1"/>
    <col min="3" max="3" width="16.5" customWidth="1"/>
    <col min="4" max="4" width="5.75" customWidth="1"/>
    <col min="9" max="9" width="0" hidden="1" customWidth="1"/>
  </cols>
  <sheetData>
    <row r="1" spans="2:9" ht="25.5" x14ac:dyDescent="0.4">
      <c r="B1" s="13" t="s">
        <v>42</v>
      </c>
    </row>
    <row r="2" spans="2:9" ht="19.5" thickBot="1" x14ac:dyDescent="0.45"/>
    <row r="3" spans="2:9" ht="25.5" thickTop="1" thickBot="1" x14ac:dyDescent="0.45">
      <c r="B3" s="6" t="s">
        <v>39</v>
      </c>
      <c r="C3" s="15">
        <v>20</v>
      </c>
      <c r="D3" s="7" t="s">
        <v>32</v>
      </c>
      <c r="I3" s="4" t="s">
        <v>30</v>
      </c>
    </row>
    <row r="4" spans="2:9" ht="25.5" thickTop="1" thickBot="1" x14ac:dyDescent="0.45">
      <c r="B4" s="6" t="s">
        <v>31</v>
      </c>
      <c r="C4" s="15">
        <v>40</v>
      </c>
      <c r="D4" s="7" t="s">
        <v>33</v>
      </c>
      <c r="I4" s="3">
        <v>13</v>
      </c>
    </row>
    <row r="5" spans="2:9" ht="24.75" thickTop="1" x14ac:dyDescent="0.4">
      <c r="B5" s="8"/>
      <c r="C5" s="9"/>
      <c r="D5" s="9"/>
      <c r="I5" s="3">
        <v>20</v>
      </c>
    </row>
    <row r="6" spans="2:9" ht="24" x14ac:dyDescent="0.4">
      <c r="B6" s="10" t="s">
        <v>34</v>
      </c>
      <c r="C6" s="11">
        <f>【水道】自動計算!H33</f>
        <v>5038</v>
      </c>
      <c r="D6" s="7" t="s">
        <v>36</v>
      </c>
      <c r="I6" s="3">
        <v>25</v>
      </c>
    </row>
    <row r="7" spans="2:9" ht="24" x14ac:dyDescent="0.4">
      <c r="B7" s="10" t="s">
        <v>35</v>
      </c>
      <c r="C7" s="11">
        <f>'【下水】自動計算(R3～）'!G16</f>
        <v>4950</v>
      </c>
      <c r="D7" s="7" t="s">
        <v>36</v>
      </c>
      <c r="I7" s="3">
        <v>30</v>
      </c>
    </row>
    <row r="8" spans="2:9" ht="24" x14ac:dyDescent="0.4">
      <c r="B8" s="10" t="s">
        <v>40</v>
      </c>
      <c r="C8" s="11">
        <f>SUM(C6:C7)</f>
        <v>9988</v>
      </c>
      <c r="D8" s="7" t="s">
        <v>36</v>
      </c>
      <c r="I8" s="3">
        <v>40</v>
      </c>
    </row>
    <row r="9" spans="2:9" ht="24" x14ac:dyDescent="0.4">
      <c r="B9" s="9"/>
      <c r="C9" s="9"/>
      <c r="D9" s="9"/>
      <c r="I9" s="3">
        <v>50</v>
      </c>
    </row>
    <row r="10" spans="2:9" ht="24" x14ac:dyDescent="0.4">
      <c r="B10" s="9"/>
      <c r="C10" s="9"/>
      <c r="D10" s="9"/>
      <c r="I10" s="3">
        <v>75</v>
      </c>
    </row>
    <row r="11" spans="2:9" ht="24" x14ac:dyDescent="0.4">
      <c r="B11" s="90" t="s">
        <v>41</v>
      </c>
      <c r="C11" s="14" t="s">
        <v>37</v>
      </c>
      <c r="D11" s="12"/>
      <c r="I11" s="3">
        <v>100</v>
      </c>
    </row>
    <row r="12" spans="2:9" ht="24" x14ac:dyDescent="0.4">
      <c r="B12" s="91"/>
      <c r="C12" s="14" t="s">
        <v>38</v>
      </c>
      <c r="D12" s="12"/>
      <c r="I12" s="3">
        <v>150</v>
      </c>
    </row>
    <row r="13" spans="2:9" ht="24" x14ac:dyDescent="0.4">
      <c r="B13" s="91"/>
      <c r="C13" s="14" t="s">
        <v>29</v>
      </c>
      <c r="D13" s="12"/>
      <c r="I13" s="5">
        <v>200</v>
      </c>
    </row>
    <row r="14" spans="2:9" ht="18.75" customHeight="1" x14ac:dyDescent="0.4">
      <c r="B14" s="91"/>
      <c r="C14" s="86" t="s">
        <v>43</v>
      </c>
      <c r="D14" s="87"/>
    </row>
    <row r="15" spans="2:9" ht="19.5" x14ac:dyDescent="0.4">
      <c r="B15" s="92"/>
      <c r="C15" s="88" t="s">
        <v>44</v>
      </c>
      <c r="D15" s="89"/>
    </row>
  </sheetData>
  <mergeCells count="3">
    <mergeCell ref="C14:D14"/>
    <mergeCell ref="C15:D15"/>
    <mergeCell ref="B11:B15"/>
  </mergeCells>
  <phoneticPr fontId="2"/>
  <dataValidations disablePrompts="1" count="1">
    <dataValidation type="list" allowBlank="1" showInputMessage="1" showErrorMessage="1" sqref="C3" xr:uid="{1A749455-49AA-45BE-8178-9B352B374172}">
      <formula1>$I$4:$I$13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9825-896C-491F-AFBA-F531999B38E6}">
  <sheetPr>
    <tabColor rgb="FF00B050"/>
  </sheetPr>
  <dimension ref="A1:I15"/>
  <sheetViews>
    <sheetView showGridLines="0" tabSelected="1" workbookViewId="0">
      <selection activeCell="C3" sqref="C3"/>
    </sheetView>
  </sheetViews>
  <sheetFormatPr defaultRowHeight="18.75" x14ac:dyDescent="0.4"/>
  <cols>
    <col min="1" max="1" width="4.25" customWidth="1"/>
    <col min="2" max="2" width="19.125" customWidth="1"/>
    <col min="3" max="3" width="16.5" customWidth="1"/>
    <col min="4" max="4" width="5.75" customWidth="1"/>
    <col min="9" max="9" width="0" hidden="1" customWidth="1"/>
  </cols>
  <sheetData>
    <row r="1" spans="1:9" ht="51" customHeight="1" x14ac:dyDescent="0.4">
      <c r="A1" s="97" t="s">
        <v>46</v>
      </c>
      <c r="B1" s="98"/>
      <c r="C1" s="98"/>
      <c r="D1" s="98"/>
      <c r="E1" s="98"/>
    </row>
    <row r="2" spans="1:9" ht="19.5" thickBot="1" x14ac:dyDescent="0.45"/>
    <row r="3" spans="1:9" ht="25.5" thickTop="1" thickBot="1" x14ac:dyDescent="0.45">
      <c r="B3" s="6" t="s">
        <v>39</v>
      </c>
      <c r="C3" s="15">
        <v>20</v>
      </c>
      <c r="D3" s="7" t="s">
        <v>32</v>
      </c>
      <c r="E3" t="s">
        <v>47</v>
      </c>
      <c r="I3" s="4" t="s">
        <v>30</v>
      </c>
    </row>
    <row r="4" spans="1:9" ht="25.5" thickTop="1" thickBot="1" x14ac:dyDescent="0.45">
      <c r="B4" s="6" t="s">
        <v>31</v>
      </c>
      <c r="C4" s="15">
        <v>20</v>
      </c>
      <c r="D4" s="7" t="s">
        <v>33</v>
      </c>
      <c r="E4" t="s">
        <v>48</v>
      </c>
      <c r="I4" s="3">
        <v>13</v>
      </c>
    </row>
    <row r="5" spans="1:9" ht="24.75" thickTop="1" x14ac:dyDescent="0.4">
      <c r="B5" s="8"/>
      <c r="C5" s="9"/>
      <c r="D5" s="9"/>
      <c r="I5" s="3">
        <v>20</v>
      </c>
    </row>
    <row r="6" spans="1:9" ht="24" x14ac:dyDescent="0.4">
      <c r="B6" s="10" t="s">
        <v>34</v>
      </c>
      <c r="C6" s="11">
        <f>'【水道】自動計算 (2)'!H33</f>
        <v>2772</v>
      </c>
      <c r="D6" s="7" t="s">
        <v>36</v>
      </c>
      <c r="I6" s="3">
        <v>25</v>
      </c>
    </row>
    <row r="7" spans="1:9" ht="24" x14ac:dyDescent="0.4">
      <c r="B7" s="10" t="s">
        <v>35</v>
      </c>
      <c r="C7" s="11">
        <f>'【下水】自動計算  (R4～) '!G16</f>
        <v>2970</v>
      </c>
      <c r="D7" s="7" t="s">
        <v>36</v>
      </c>
      <c r="I7" s="3">
        <v>30</v>
      </c>
    </row>
    <row r="8" spans="1:9" ht="24" x14ac:dyDescent="0.4">
      <c r="B8" s="10" t="s">
        <v>40</v>
      </c>
      <c r="C8" s="11">
        <f>SUM(C6:C7)</f>
        <v>5742</v>
      </c>
      <c r="D8" s="7" t="s">
        <v>36</v>
      </c>
      <c r="I8" s="3">
        <v>40</v>
      </c>
    </row>
    <row r="9" spans="1:9" ht="24" x14ac:dyDescent="0.4">
      <c r="B9" s="9"/>
      <c r="C9" s="9"/>
      <c r="D9" s="9"/>
      <c r="I9" s="3">
        <v>50</v>
      </c>
    </row>
    <row r="10" spans="1:9" ht="24" x14ac:dyDescent="0.4">
      <c r="B10" s="9"/>
      <c r="C10" s="9"/>
      <c r="D10" s="9"/>
      <c r="I10" s="3">
        <v>75</v>
      </c>
    </row>
    <row r="11" spans="1:9" ht="24" x14ac:dyDescent="0.4">
      <c r="B11" s="90" t="s">
        <v>41</v>
      </c>
      <c r="C11" s="14" t="s">
        <v>37</v>
      </c>
      <c r="D11" s="12"/>
      <c r="I11" s="3">
        <v>100</v>
      </c>
    </row>
    <row r="12" spans="1:9" ht="24" x14ac:dyDescent="0.4">
      <c r="B12" s="91"/>
      <c r="C12" s="14" t="s">
        <v>38</v>
      </c>
      <c r="D12" s="12"/>
      <c r="I12" s="3">
        <v>150</v>
      </c>
    </row>
    <row r="13" spans="1:9" ht="24" x14ac:dyDescent="0.4">
      <c r="B13" s="91"/>
      <c r="C13" s="14" t="s">
        <v>29</v>
      </c>
      <c r="D13" s="12"/>
      <c r="I13" s="5">
        <v>200</v>
      </c>
    </row>
    <row r="14" spans="1:9" ht="18.75" customHeight="1" x14ac:dyDescent="0.4">
      <c r="B14" s="91"/>
      <c r="C14" s="93" t="s">
        <v>45</v>
      </c>
      <c r="D14" s="94"/>
    </row>
    <row r="15" spans="1:9" ht="19.5" customHeight="1" x14ac:dyDescent="0.4">
      <c r="B15" s="92"/>
      <c r="C15" s="95"/>
      <c r="D15" s="96"/>
    </row>
  </sheetData>
  <sheetProtection sheet="1" selectLockedCells="1"/>
  <mergeCells count="3">
    <mergeCell ref="B11:B15"/>
    <mergeCell ref="C14:D15"/>
    <mergeCell ref="A1:E1"/>
  </mergeCells>
  <phoneticPr fontId="2"/>
  <dataValidations count="1">
    <dataValidation type="list" allowBlank="1" showInputMessage="1" showErrorMessage="1" sqref="C3" xr:uid="{17788E0E-BA60-446B-977C-4997C982E0F1}">
      <formula1>$I$4:$I$13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E38E-343C-407F-A248-691109F035E4}">
  <dimension ref="A1:U33"/>
  <sheetViews>
    <sheetView topLeftCell="A4" zoomScaleNormal="100" workbookViewId="0">
      <selection activeCell="G10" sqref="G10"/>
    </sheetView>
  </sheetViews>
  <sheetFormatPr defaultRowHeight="19.5" x14ac:dyDescent="0.4"/>
  <cols>
    <col min="1" max="1" width="2.75" style="17" customWidth="1"/>
    <col min="2" max="3" width="9" style="17"/>
    <col min="4" max="4" width="11.5" style="17" customWidth="1"/>
    <col min="5" max="6" width="9" style="17"/>
    <col min="7" max="7" width="11.875" style="17" bestFit="1" customWidth="1"/>
    <col min="8" max="8" width="10.375" style="17" customWidth="1"/>
    <col min="9" max="9" width="3.75" style="17" bestFit="1" customWidth="1"/>
    <col min="10" max="10" width="4.75" style="17" customWidth="1"/>
    <col min="11" max="12" width="9" style="17"/>
    <col min="13" max="13" width="12" style="17" customWidth="1"/>
    <col min="14" max="15" width="9" style="17"/>
    <col min="16" max="16" width="11.125" style="17" customWidth="1"/>
    <col min="17" max="17" width="10.125" style="17" customWidth="1"/>
    <col min="18" max="16384" width="9" style="17"/>
  </cols>
  <sheetData>
    <row r="1" spans="1:21" ht="20.25" thickBot="1" x14ac:dyDescent="0.45">
      <c r="B1" s="16" t="s">
        <v>19</v>
      </c>
      <c r="D1" s="107" t="s">
        <v>21</v>
      </c>
      <c r="E1" s="46">
        <f>'料金計算（R3～）'!C3</f>
        <v>20</v>
      </c>
    </row>
    <row r="2" spans="1:21" ht="20.25" thickBot="1" x14ac:dyDescent="0.45">
      <c r="B2" s="115"/>
      <c r="C2" s="100"/>
      <c r="D2" s="108"/>
      <c r="E2" s="47">
        <f>IF(E1&lt;26,E1,FALSE)</f>
        <v>20</v>
      </c>
      <c r="H2" s="18"/>
    </row>
    <row r="3" spans="1:21" ht="20.25" thickBot="1" x14ac:dyDescent="0.45">
      <c r="A3" s="16"/>
      <c r="B3" s="113"/>
      <c r="C3" s="114"/>
      <c r="D3" s="48" t="s">
        <v>28</v>
      </c>
      <c r="E3" s="49">
        <f>'料金計算（R3～）'!C4</f>
        <v>40</v>
      </c>
      <c r="F3" s="50">
        <f>ROUNDUP(E3/2,0)</f>
        <v>20</v>
      </c>
      <c r="G3" s="50">
        <f>ROUNDDOWN(E3/2,0)</f>
        <v>20</v>
      </c>
      <c r="H3" s="44"/>
      <c r="I3" s="18"/>
    </row>
    <row r="4" spans="1:21" ht="19.5" customHeight="1" x14ac:dyDescent="0.4">
      <c r="B4" s="101" t="s">
        <v>20</v>
      </c>
      <c r="C4" s="102"/>
      <c r="D4" s="109" t="s">
        <v>2</v>
      </c>
      <c r="E4" s="110"/>
      <c r="F4" s="110"/>
      <c r="G4" s="111"/>
      <c r="H4" s="103" t="s">
        <v>3</v>
      </c>
      <c r="I4" s="104"/>
      <c r="K4" s="101" t="s">
        <v>20</v>
      </c>
      <c r="L4" s="102"/>
      <c r="M4" s="112" t="s">
        <v>2</v>
      </c>
      <c r="N4" s="112"/>
      <c r="O4" s="112"/>
      <c r="P4" s="112"/>
      <c r="Q4" s="103" t="s">
        <v>3</v>
      </c>
      <c r="R4" s="104"/>
      <c r="T4" s="51"/>
      <c r="U4" s="51"/>
    </row>
    <row r="5" spans="1:21" ht="39.75" thickBot="1" x14ac:dyDescent="0.45">
      <c r="B5" s="36" t="s">
        <v>21</v>
      </c>
      <c r="C5" s="52" t="s">
        <v>22</v>
      </c>
      <c r="D5" s="36" t="s">
        <v>24</v>
      </c>
      <c r="E5" s="26" t="s">
        <v>4</v>
      </c>
      <c r="F5" s="26" t="s">
        <v>5</v>
      </c>
      <c r="G5" s="25" t="s">
        <v>6</v>
      </c>
      <c r="H5" s="105"/>
      <c r="I5" s="106"/>
      <c r="K5" s="36" t="s">
        <v>21</v>
      </c>
      <c r="L5" s="52" t="s">
        <v>22</v>
      </c>
      <c r="M5" s="53" t="s">
        <v>24</v>
      </c>
      <c r="N5" s="26" t="s">
        <v>4</v>
      </c>
      <c r="O5" s="26" t="s">
        <v>5</v>
      </c>
      <c r="P5" s="54" t="s">
        <v>6</v>
      </c>
      <c r="Q5" s="105"/>
      <c r="R5" s="106"/>
      <c r="T5" s="55" t="s">
        <v>21</v>
      </c>
      <c r="U5" s="55" t="s">
        <v>22</v>
      </c>
    </row>
    <row r="6" spans="1:21" x14ac:dyDescent="0.4">
      <c r="B6" s="56">
        <v>13</v>
      </c>
      <c r="C6" s="57">
        <v>750</v>
      </c>
      <c r="D6" s="27" t="s">
        <v>7</v>
      </c>
      <c r="E6" s="2">
        <v>19</v>
      </c>
      <c r="F6" s="28">
        <f>IF($F$3&gt;10,10,$F$3)</f>
        <v>10</v>
      </c>
      <c r="G6" s="29">
        <f>E6*F6</f>
        <v>190</v>
      </c>
      <c r="H6" s="99"/>
      <c r="I6" s="100"/>
      <c r="K6" s="56">
        <v>13</v>
      </c>
      <c r="L6" s="57">
        <v>750</v>
      </c>
      <c r="M6" s="58" t="s">
        <v>7</v>
      </c>
      <c r="N6" s="2">
        <v>19</v>
      </c>
      <c r="O6" s="28">
        <f>IF($G$3&gt;10,10,$G$3)</f>
        <v>10</v>
      </c>
      <c r="P6" s="59">
        <f>N6*O6</f>
        <v>190</v>
      </c>
      <c r="Q6" s="99"/>
      <c r="R6" s="100"/>
      <c r="T6" s="60">
        <v>13</v>
      </c>
      <c r="U6" s="61">
        <v>750</v>
      </c>
    </row>
    <row r="7" spans="1:21" x14ac:dyDescent="0.4">
      <c r="B7" s="62">
        <v>20</v>
      </c>
      <c r="C7" s="63">
        <v>1070</v>
      </c>
      <c r="D7" s="30" t="s">
        <v>8</v>
      </c>
      <c r="E7" s="1">
        <v>103</v>
      </c>
      <c r="F7" s="31">
        <f>IF($F$3&lt;10,0,(IF($F$3&gt;20,10,$F$3-10)))</f>
        <v>10</v>
      </c>
      <c r="G7" s="32">
        <f t="shared" ref="G7:G11" si="0">E7*F7</f>
        <v>1030</v>
      </c>
      <c r="H7" s="99"/>
      <c r="I7" s="100"/>
      <c r="K7" s="62">
        <v>20</v>
      </c>
      <c r="L7" s="63">
        <v>1070</v>
      </c>
      <c r="M7" s="64" t="s">
        <v>8</v>
      </c>
      <c r="N7" s="1">
        <v>103</v>
      </c>
      <c r="O7" s="31">
        <f>IF($G$3&lt;10,0,(IF($G$3&gt;20,10,$G$3-10)))</f>
        <v>10</v>
      </c>
      <c r="P7" s="65">
        <f t="shared" ref="P7:P11" si="1">N7*O7</f>
        <v>1030</v>
      </c>
      <c r="Q7" s="99"/>
      <c r="R7" s="100"/>
      <c r="T7" s="60">
        <v>20</v>
      </c>
      <c r="U7" s="61">
        <v>1070</v>
      </c>
    </row>
    <row r="8" spans="1:21" x14ac:dyDescent="0.4">
      <c r="B8" s="62">
        <v>25</v>
      </c>
      <c r="C8" s="63">
        <v>1970</v>
      </c>
      <c r="D8" s="30" t="s">
        <v>9</v>
      </c>
      <c r="E8" s="1">
        <v>138</v>
      </c>
      <c r="F8" s="31">
        <f>IF($F$3&lt;20,0,(IF($F$3&gt;30,10,$F$3-20)))</f>
        <v>0</v>
      </c>
      <c r="G8" s="32">
        <f t="shared" si="0"/>
        <v>0</v>
      </c>
      <c r="H8" s="99"/>
      <c r="I8" s="100"/>
      <c r="K8" s="62">
        <v>25</v>
      </c>
      <c r="L8" s="63">
        <v>1970</v>
      </c>
      <c r="M8" s="64" t="s">
        <v>9</v>
      </c>
      <c r="N8" s="1">
        <v>138</v>
      </c>
      <c r="O8" s="31">
        <f>IF($G$3&lt;20,0,(IF($G$3&gt;30,10,$G$3-20)))</f>
        <v>0</v>
      </c>
      <c r="P8" s="65">
        <f t="shared" si="1"/>
        <v>0</v>
      </c>
      <c r="Q8" s="99"/>
      <c r="R8" s="100"/>
      <c r="T8" s="60">
        <v>25</v>
      </c>
      <c r="U8" s="61">
        <v>1970</v>
      </c>
    </row>
    <row r="9" spans="1:21" x14ac:dyDescent="0.4">
      <c r="B9" s="62"/>
      <c r="C9" s="63"/>
      <c r="D9" s="30" t="s">
        <v>10</v>
      </c>
      <c r="E9" s="1">
        <v>176</v>
      </c>
      <c r="F9" s="31">
        <f>IF($F$3&lt;30,0,(IF($F$3&gt;40,10,$F$3-30)))</f>
        <v>0</v>
      </c>
      <c r="G9" s="32">
        <f t="shared" si="0"/>
        <v>0</v>
      </c>
      <c r="H9" s="99"/>
      <c r="I9" s="100"/>
      <c r="K9" s="62"/>
      <c r="L9" s="63"/>
      <c r="M9" s="64" t="s">
        <v>10</v>
      </c>
      <c r="N9" s="1">
        <v>176</v>
      </c>
      <c r="O9" s="31">
        <f>IF($G$3&lt;30,0,(IF($G$3&gt;40,10,$G$3-30)))</f>
        <v>0</v>
      </c>
      <c r="P9" s="65">
        <f t="shared" si="1"/>
        <v>0</v>
      </c>
      <c r="Q9" s="99"/>
      <c r="R9" s="100"/>
      <c r="T9" s="60">
        <v>30</v>
      </c>
      <c r="U9" s="61">
        <v>3460</v>
      </c>
    </row>
    <row r="10" spans="1:21" x14ac:dyDescent="0.4">
      <c r="B10" s="62"/>
      <c r="C10" s="63"/>
      <c r="D10" s="30" t="s">
        <v>11</v>
      </c>
      <c r="E10" s="1">
        <v>210</v>
      </c>
      <c r="F10" s="31">
        <f>IF($F$3&lt;40,0,(IF($F$3&gt;50,10,$F$3-40)))</f>
        <v>0</v>
      </c>
      <c r="G10" s="32">
        <f t="shared" si="0"/>
        <v>0</v>
      </c>
      <c r="H10" s="99"/>
      <c r="I10" s="100"/>
      <c r="K10" s="62"/>
      <c r="L10" s="63"/>
      <c r="M10" s="64" t="s">
        <v>11</v>
      </c>
      <c r="N10" s="1">
        <v>210</v>
      </c>
      <c r="O10" s="31">
        <f>IF($G$3&lt;40,0,(IF($G$3&gt;50,10,$G$3-40)))</f>
        <v>0</v>
      </c>
      <c r="P10" s="65">
        <f t="shared" si="1"/>
        <v>0</v>
      </c>
      <c r="Q10" s="99"/>
      <c r="R10" s="100"/>
      <c r="T10" s="60">
        <v>40</v>
      </c>
      <c r="U10" s="61">
        <v>6440</v>
      </c>
    </row>
    <row r="11" spans="1:21" x14ac:dyDescent="0.4">
      <c r="B11" s="62"/>
      <c r="C11" s="63"/>
      <c r="D11" s="30" t="s">
        <v>23</v>
      </c>
      <c r="E11" s="1">
        <v>237</v>
      </c>
      <c r="F11" s="31">
        <f>IF($F$3&lt;50,0,($F$3-50))</f>
        <v>0</v>
      </c>
      <c r="G11" s="32">
        <f t="shared" si="0"/>
        <v>0</v>
      </c>
      <c r="H11" s="99"/>
      <c r="I11" s="100"/>
      <c r="K11" s="62"/>
      <c r="L11" s="63"/>
      <c r="M11" s="64" t="s">
        <v>23</v>
      </c>
      <c r="N11" s="1">
        <v>237</v>
      </c>
      <c r="O11" s="31">
        <f>IF($G$3&lt;50,0,($G$3-50))</f>
        <v>0</v>
      </c>
      <c r="P11" s="65">
        <f t="shared" si="1"/>
        <v>0</v>
      </c>
      <c r="Q11" s="99"/>
      <c r="R11" s="100"/>
      <c r="T11" s="60">
        <v>50</v>
      </c>
      <c r="U11" s="61">
        <v>9700</v>
      </c>
    </row>
    <row r="12" spans="1:21" ht="20.25" thickBot="1" x14ac:dyDescent="0.45">
      <c r="B12" s="66"/>
      <c r="C12" s="67">
        <f>VLOOKUP(E2,T6:U15,2,FALSE)</f>
        <v>1070</v>
      </c>
      <c r="D12" s="36" t="s">
        <v>12</v>
      </c>
      <c r="E12" s="37"/>
      <c r="F12" s="37">
        <f>SUM(F6:F11)</f>
        <v>20</v>
      </c>
      <c r="G12" s="38">
        <f>SUM(G6:G11)</f>
        <v>1220</v>
      </c>
      <c r="H12" s="35">
        <f>C12+G12</f>
        <v>2290</v>
      </c>
      <c r="I12" s="40" t="s">
        <v>13</v>
      </c>
      <c r="K12" s="66"/>
      <c r="L12" s="67">
        <f>C12</f>
        <v>1070</v>
      </c>
      <c r="M12" s="53" t="s">
        <v>12</v>
      </c>
      <c r="N12" s="37"/>
      <c r="O12" s="37">
        <f>SUM(O6:O11)</f>
        <v>20</v>
      </c>
      <c r="P12" s="68">
        <f>SUM(P6:P11)</f>
        <v>1220</v>
      </c>
      <c r="Q12" s="35">
        <f>L12+P12</f>
        <v>2290</v>
      </c>
      <c r="R12" s="40" t="s">
        <v>13</v>
      </c>
      <c r="T12" s="60">
        <v>75</v>
      </c>
      <c r="U12" s="61">
        <v>24390</v>
      </c>
    </row>
    <row r="13" spans="1:21" ht="21" customHeight="1" x14ac:dyDescent="0.4">
      <c r="T13" s="60">
        <v>100</v>
      </c>
      <c r="U13" s="61">
        <v>41760</v>
      </c>
    </row>
    <row r="14" spans="1:21" ht="20.25" thickBot="1" x14ac:dyDescent="0.45">
      <c r="G14" s="17" t="s">
        <v>14</v>
      </c>
      <c r="H14" s="41">
        <f>ROUNDDOWN(H12*1.1,0)</f>
        <v>2519</v>
      </c>
      <c r="P14" s="17" t="s">
        <v>14</v>
      </c>
      <c r="Q14" s="42">
        <f>ROUNDDOWN(Q12*1.1,0)</f>
        <v>2519</v>
      </c>
      <c r="T14" s="60">
        <v>150</v>
      </c>
      <c r="U14" s="61">
        <v>95040</v>
      </c>
    </row>
    <row r="15" spans="1:21" ht="20.25" thickBot="1" x14ac:dyDescent="0.45">
      <c r="F15" s="31">
        <f>F12+O12</f>
        <v>40</v>
      </c>
      <c r="G15" s="69" t="s">
        <v>18</v>
      </c>
      <c r="H15" s="70">
        <f>H14+Q14</f>
        <v>5038</v>
      </c>
      <c r="T15" s="60">
        <v>200</v>
      </c>
      <c r="U15" s="61">
        <v>153600</v>
      </c>
    </row>
    <row r="16" spans="1:21" ht="20.25" thickBot="1" x14ac:dyDescent="0.45"/>
    <row r="17" spans="2:18" ht="20.25" thickBot="1" x14ac:dyDescent="0.45">
      <c r="B17" s="115"/>
      <c r="C17" s="100"/>
      <c r="D17" s="71" t="s">
        <v>21</v>
      </c>
      <c r="E17" s="50" t="b">
        <f>IF(E1&gt;25,E1,FALSE)</f>
        <v>0</v>
      </c>
      <c r="H17" s="18"/>
    </row>
    <row r="18" spans="2:18" ht="20.25" thickBot="1" x14ac:dyDescent="0.45">
      <c r="B18" s="113"/>
      <c r="C18" s="114"/>
      <c r="D18" s="72" t="s">
        <v>26</v>
      </c>
      <c r="E18" s="73">
        <f>E3</f>
        <v>40</v>
      </c>
      <c r="F18" s="50">
        <f>ROUNDUP(E18/2,0)</f>
        <v>20</v>
      </c>
      <c r="G18" s="50">
        <f>ROUNDDOWN(E18/2,0)</f>
        <v>20</v>
      </c>
      <c r="H18" s="44"/>
      <c r="I18" s="18"/>
    </row>
    <row r="19" spans="2:18" x14ac:dyDescent="0.4">
      <c r="B19" s="101" t="s">
        <v>20</v>
      </c>
      <c r="C19" s="102"/>
      <c r="D19" s="109" t="s">
        <v>2</v>
      </c>
      <c r="E19" s="110"/>
      <c r="F19" s="110"/>
      <c r="G19" s="111"/>
      <c r="H19" s="103" t="s">
        <v>3</v>
      </c>
      <c r="I19" s="104"/>
      <c r="K19" s="101" t="s">
        <v>20</v>
      </c>
      <c r="L19" s="102"/>
      <c r="M19" s="112" t="s">
        <v>2</v>
      </c>
      <c r="N19" s="112"/>
      <c r="O19" s="112"/>
      <c r="P19" s="112"/>
      <c r="Q19" s="103" t="s">
        <v>3</v>
      </c>
      <c r="R19" s="104"/>
    </row>
    <row r="20" spans="2:18" ht="39.75" thickBot="1" x14ac:dyDescent="0.45">
      <c r="B20" s="36" t="s">
        <v>21</v>
      </c>
      <c r="C20" s="52" t="s">
        <v>22</v>
      </c>
      <c r="D20" s="36" t="s">
        <v>24</v>
      </c>
      <c r="E20" s="26" t="s">
        <v>4</v>
      </c>
      <c r="F20" s="26" t="s">
        <v>5</v>
      </c>
      <c r="G20" s="25" t="s">
        <v>6</v>
      </c>
      <c r="H20" s="105"/>
      <c r="I20" s="106"/>
      <c r="K20" s="36" t="s">
        <v>21</v>
      </c>
      <c r="L20" s="52" t="s">
        <v>22</v>
      </c>
      <c r="M20" s="53" t="s">
        <v>24</v>
      </c>
      <c r="N20" s="26" t="s">
        <v>4</v>
      </c>
      <c r="O20" s="26" t="s">
        <v>5</v>
      </c>
      <c r="P20" s="54" t="s">
        <v>6</v>
      </c>
      <c r="Q20" s="105"/>
      <c r="R20" s="106"/>
    </row>
    <row r="21" spans="2:18" x14ac:dyDescent="0.4">
      <c r="B21" s="56">
        <v>30</v>
      </c>
      <c r="C21" s="57">
        <v>3460</v>
      </c>
      <c r="D21" s="27" t="s">
        <v>27</v>
      </c>
      <c r="E21" s="2">
        <v>210</v>
      </c>
      <c r="F21" s="28">
        <f>IF($F$18&gt;50,50,$F$18)</f>
        <v>20</v>
      </c>
      <c r="G21" s="29">
        <f>E21*F21</f>
        <v>4200</v>
      </c>
      <c r="H21" s="99"/>
      <c r="I21" s="100"/>
      <c r="K21" s="56">
        <v>30</v>
      </c>
      <c r="L21" s="57">
        <v>3460</v>
      </c>
      <c r="M21" s="27" t="s">
        <v>27</v>
      </c>
      <c r="N21" s="2">
        <v>210</v>
      </c>
      <c r="O21" s="28">
        <f>IF($G$18&gt;50,50,$G$18)</f>
        <v>20</v>
      </c>
      <c r="P21" s="29">
        <f>N21*O21</f>
        <v>4200</v>
      </c>
      <c r="Q21" s="99"/>
      <c r="R21" s="100"/>
    </row>
    <row r="22" spans="2:18" x14ac:dyDescent="0.4">
      <c r="B22" s="62">
        <v>40</v>
      </c>
      <c r="C22" s="63">
        <v>6440</v>
      </c>
      <c r="D22" s="30" t="s">
        <v>16</v>
      </c>
      <c r="E22" s="1">
        <v>237</v>
      </c>
      <c r="F22" s="31">
        <f>IF($F$18&lt;50,0,(IF($F$18&gt;100,50,$F$18-50)))</f>
        <v>0</v>
      </c>
      <c r="G22" s="32">
        <f t="shared" ref="G22:G24" si="2">E22*F22</f>
        <v>0</v>
      </c>
      <c r="H22" s="99"/>
      <c r="I22" s="100"/>
      <c r="K22" s="62">
        <v>40</v>
      </c>
      <c r="L22" s="63">
        <v>6440</v>
      </c>
      <c r="M22" s="30" t="s">
        <v>16</v>
      </c>
      <c r="N22" s="1">
        <v>237</v>
      </c>
      <c r="O22" s="31">
        <f>IF($G$18&lt;50,0,(IF($G$18&gt;100,50,$G$18-50)))</f>
        <v>0</v>
      </c>
      <c r="P22" s="32">
        <f t="shared" ref="P22:P24" si="3">N22*O22</f>
        <v>0</v>
      </c>
      <c r="Q22" s="99"/>
      <c r="R22" s="100"/>
    </row>
    <row r="23" spans="2:18" x14ac:dyDescent="0.4">
      <c r="B23" s="62">
        <v>50</v>
      </c>
      <c r="C23" s="63">
        <v>9700</v>
      </c>
      <c r="D23" s="30" t="s">
        <v>17</v>
      </c>
      <c r="E23" s="1">
        <v>242</v>
      </c>
      <c r="F23" s="31">
        <f>IF($F$18&lt;100,0,(IF($F$18&gt;200,100,$F$18-100)))</f>
        <v>0</v>
      </c>
      <c r="G23" s="32">
        <f t="shared" si="2"/>
        <v>0</v>
      </c>
      <c r="H23" s="99"/>
      <c r="I23" s="100"/>
      <c r="K23" s="62">
        <v>50</v>
      </c>
      <c r="L23" s="63">
        <v>9700</v>
      </c>
      <c r="M23" s="30" t="s">
        <v>17</v>
      </c>
      <c r="N23" s="1">
        <v>242</v>
      </c>
      <c r="O23" s="31">
        <f>IF($G$18&lt;100,0,(IF($G$18&gt;200,100,$G$18-100)))</f>
        <v>0</v>
      </c>
      <c r="P23" s="32">
        <f t="shared" si="3"/>
        <v>0</v>
      </c>
      <c r="Q23" s="99"/>
      <c r="R23" s="100"/>
    </row>
    <row r="24" spans="2:18" x14ac:dyDescent="0.4">
      <c r="B24" s="62">
        <v>75</v>
      </c>
      <c r="C24" s="63">
        <v>24390</v>
      </c>
      <c r="D24" s="30" t="s">
        <v>15</v>
      </c>
      <c r="E24" s="1">
        <v>254</v>
      </c>
      <c r="F24" s="31">
        <f>IF($F$18&lt;200,0,($F$18-200))</f>
        <v>0</v>
      </c>
      <c r="G24" s="32">
        <f t="shared" si="2"/>
        <v>0</v>
      </c>
      <c r="H24" s="99"/>
      <c r="I24" s="100"/>
      <c r="K24" s="62">
        <v>75</v>
      </c>
      <c r="L24" s="63">
        <v>24390</v>
      </c>
      <c r="M24" s="30" t="s">
        <v>15</v>
      </c>
      <c r="N24" s="1">
        <v>254</v>
      </c>
      <c r="O24" s="31">
        <f>IF($G$18&lt;200,0,($G$18-200))</f>
        <v>0</v>
      </c>
      <c r="P24" s="32">
        <f t="shared" si="3"/>
        <v>0</v>
      </c>
      <c r="Q24" s="99"/>
      <c r="R24" s="100"/>
    </row>
    <row r="25" spans="2:18" x14ac:dyDescent="0.4">
      <c r="B25" s="62">
        <v>100</v>
      </c>
      <c r="C25" s="63">
        <v>41760</v>
      </c>
      <c r="D25" s="30"/>
      <c r="E25" s="1"/>
      <c r="F25" s="31"/>
      <c r="G25" s="32"/>
      <c r="H25" s="99"/>
      <c r="I25" s="100"/>
      <c r="K25" s="62">
        <v>100</v>
      </c>
      <c r="L25" s="63">
        <v>41760</v>
      </c>
      <c r="M25" s="30"/>
      <c r="N25" s="1"/>
      <c r="O25" s="31"/>
      <c r="P25" s="32"/>
      <c r="Q25" s="99"/>
      <c r="R25" s="100"/>
    </row>
    <row r="26" spans="2:18" x14ac:dyDescent="0.4">
      <c r="B26" s="62">
        <v>150</v>
      </c>
      <c r="C26" s="63">
        <v>95040</v>
      </c>
      <c r="D26" s="30"/>
      <c r="E26" s="1"/>
      <c r="F26" s="31"/>
      <c r="G26" s="32"/>
      <c r="H26" s="99"/>
      <c r="I26" s="100"/>
      <c r="K26" s="62">
        <v>150</v>
      </c>
      <c r="L26" s="63">
        <v>95040</v>
      </c>
      <c r="M26" s="30"/>
      <c r="N26" s="1"/>
      <c r="O26" s="31"/>
      <c r="P26" s="32"/>
      <c r="Q26" s="99"/>
      <c r="R26" s="100"/>
    </row>
    <row r="27" spans="2:18" x14ac:dyDescent="0.4">
      <c r="B27" s="74">
        <v>200</v>
      </c>
      <c r="C27" s="75">
        <v>153600</v>
      </c>
      <c r="D27" s="76"/>
      <c r="E27" s="77"/>
      <c r="F27" s="78"/>
      <c r="G27" s="79"/>
      <c r="H27" s="80"/>
      <c r="I27" s="34"/>
      <c r="K27" s="74">
        <v>200</v>
      </c>
      <c r="L27" s="75">
        <v>153600</v>
      </c>
      <c r="M27" s="81"/>
      <c r="N27" s="77"/>
      <c r="O27" s="78"/>
      <c r="P27" s="82"/>
      <c r="Q27" s="80"/>
      <c r="R27" s="34"/>
    </row>
    <row r="28" spans="2:18" ht="20.25" thickBot="1" x14ac:dyDescent="0.45">
      <c r="B28" s="66"/>
      <c r="C28" s="67" t="e">
        <f>VLOOKUP(E17,T6:U15,2,FALSE)</f>
        <v>#N/A</v>
      </c>
      <c r="D28" s="36" t="s">
        <v>12</v>
      </c>
      <c r="E28" s="37"/>
      <c r="F28" s="37">
        <f>SUM(F21:F26)</f>
        <v>20</v>
      </c>
      <c r="G28" s="38">
        <f>SUM(G21:G26)</f>
        <v>4200</v>
      </c>
      <c r="H28" s="35" t="e">
        <f>C28+G28</f>
        <v>#N/A</v>
      </c>
      <c r="I28" s="40" t="s">
        <v>13</v>
      </c>
      <c r="K28" s="66"/>
      <c r="L28" s="67" t="e">
        <f>C28</f>
        <v>#N/A</v>
      </c>
      <c r="M28" s="53" t="s">
        <v>12</v>
      </c>
      <c r="N28" s="37"/>
      <c r="O28" s="37">
        <f>SUM(O21:O26)</f>
        <v>20</v>
      </c>
      <c r="P28" s="68">
        <f>SUM(P21:P26)</f>
        <v>4200</v>
      </c>
      <c r="Q28" s="35" t="e">
        <f>L28+P28</f>
        <v>#N/A</v>
      </c>
      <c r="R28" s="40" t="s">
        <v>13</v>
      </c>
    </row>
    <row r="30" spans="2:18" ht="20.25" thickBot="1" x14ac:dyDescent="0.45">
      <c r="G30" s="17" t="s">
        <v>14</v>
      </c>
      <c r="H30" s="41" t="e">
        <f>ROUNDDOWN(H28*1.1,0)</f>
        <v>#N/A</v>
      </c>
      <c r="P30" s="17" t="s">
        <v>14</v>
      </c>
      <c r="Q30" s="42" t="e">
        <f>ROUNDDOWN(Q28*1.1,0)</f>
        <v>#N/A</v>
      </c>
    </row>
    <row r="31" spans="2:18" ht="20.25" thickBot="1" x14ac:dyDescent="0.45">
      <c r="F31" s="31">
        <f>F28+O28</f>
        <v>40</v>
      </c>
      <c r="G31" s="69" t="s">
        <v>18</v>
      </c>
      <c r="H31" s="70" t="e">
        <f>H30+Q30</f>
        <v>#N/A</v>
      </c>
    </row>
    <row r="32" spans="2:18" ht="20.25" thickBot="1" x14ac:dyDescent="0.45"/>
    <row r="33" spans="7:8" ht="20.25" thickBot="1" x14ac:dyDescent="0.45">
      <c r="G33" s="83" t="s">
        <v>18</v>
      </c>
      <c r="H33" s="43">
        <f>IF(E1&lt;26,H15,H31)</f>
        <v>5038</v>
      </c>
    </row>
  </sheetData>
  <sheetProtection selectLockedCells="1"/>
  <mergeCells count="21">
    <mergeCell ref="H21:I26"/>
    <mergeCell ref="Q21:R26"/>
    <mergeCell ref="D1:D2"/>
    <mergeCell ref="B19:C19"/>
    <mergeCell ref="D19:G19"/>
    <mergeCell ref="H19:I20"/>
    <mergeCell ref="K19:L19"/>
    <mergeCell ref="M19:P19"/>
    <mergeCell ref="Q19:R20"/>
    <mergeCell ref="B3:C3"/>
    <mergeCell ref="B2:C2"/>
    <mergeCell ref="D4:G4"/>
    <mergeCell ref="M4:P4"/>
    <mergeCell ref="B17:C17"/>
    <mergeCell ref="B18:C18"/>
    <mergeCell ref="Q4:R5"/>
    <mergeCell ref="H6:I11"/>
    <mergeCell ref="Q6:R11"/>
    <mergeCell ref="K4:L4"/>
    <mergeCell ref="H4:I5"/>
    <mergeCell ref="B4:C4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9486-1C2F-4895-8AA3-F684C15712D8}">
  <dimension ref="A1:U33"/>
  <sheetViews>
    <sheetView zoomScaleNormal="100" workbookViewId="0">
      <selection activeCell="L9" sqref="L9"/>
    </sheetView>
  </sheetViews>
  <sheetFormatPr defaultRowHeight="19.5" x14ac:dyDescent="0.4"/>
  <cols>
    <col min="1" max="1" width="2.75" style="17" customWidth="1"/>
    <col min="2" max="3" width="9" style="17"/>
    <col min="4" max="4" width="11.5" style="17" customWidth="1"/>
    <col min="5" max="6" width="9" style="17"/>
    <col min="7" max="7" width="11.875" style="17" bestFit="1" customWidth="1"/>
    <col min="8" max="8" width="10.375" style="17" customWidth="1"/>
    <col min="9" max="9" width="3.75" style="17" bestFit="1" customWidth="1"/>
    <col min="10" max="10" width="4.75" style="17" customWidth="1"/>
    <col min="11" max="12" width="9" style="17"/>
    <col min="13" max="13" width="12" style="17" customWidth="1"/>
    <col min="14" max="15" width="9" style="17"/>
    <col min="16" max="16" width="11.125" style="17" customWidth="1"/>
    <col min="17" max="17" width="10.125" style="17" customWidth="1"/>
    <col min="18" max="16384" width="9" style="17"/>
  </cols>
  <sheetData>
    <row r="1" spans="1:21" ht="20.25" thickBot="1" x14ac:dyDescent="0.45">
      <c r="B1" s="16" t="s">
        <v>19</v>
      </c>
      <c r="D1" s="107" t="s">
        <v>21</v>
      </c>
      <c r="E1" s="46">
        <f>'料金計算 (R4.4～)'!C3</f>
        <v>20</v>
      </c>
    </row>
    <row r="2" spans="1:21" ht="20.25" thickBot="1" x14ac:dyDescent="0.45">
      <c r="B2" s="115"/>
      <c r="C2" s="100"/>
      <c r="D2" s="108"/>
      <c r="E2" s="47">
        <f>IF(E1&lt;26,E1,FALSE)</f>
        <v>20</v>
      </c>
      <c r="H2" s="18"/>
    </row>
    <row r="3" spans="1:21" ht="20.25" thickBot="1" x14ac:dyDescent="0.45">
      <c r="A3" s="16"/>
      <c r="B3" s="113"/>
      <c r="C3" s="114"/>
      <c r="D3" s="48" t="s">
        <v>28</v>
      </c>
      <c r="E3" s="49">
        <f>'料金計算 (R4.4～)'!C4</f>
        <v>20</v>
      </c>
      <c r="F3" s="50">
        <f>ROUNDUP(E3/2,0)</f>
        <v>10</v>
      </c>
      <c r="G3" s="50">
        <f>ROUNDDOWN(E3/2,0)</f>
        <v>10</v>
      </c>
      <c r="H3" s="44"/>
      <c r="I3" s="18"/>
    </row>
    <row r="4" spans="1:21" ht="19.5" customHeight="1" x14ac:dyDescent="0.4">
      <c r="B4" s="101" t="s">
        <v>20</v>
      </c>
      <c r="C4" s="102"/>
      <c r="D4" s="109" t="s">
        <v>2</v>
      </c>
      <c r="E4" s="110"/>
      <c r="F4" s="110"/>
      <c r="G4" s="111"/>
      <c r="H4" s="103" t="s">
        <v>3</v>
      </c>
      <c r="I4" s="104"/>
      <c r="K4" s="101" t="s">
        <v>20</v>
      </c>
      <c r="L4" s="102"/>
      <c r="M4" s="112" t="s">
        <v>2</v>
      </c>
      <c r="N4" s="112"/>
      <c r="O4" s="112"/>
      <c r="P4" s="112"/>
      <c r="Q4" s="103" t="s">
        <v>3</v>
      </c>
      <c r="R4" s="104"/>
      <c r="T4" s="51"/>
      <c r="U4" s="51"/>
    </row>
    <row r="5" spans="1:21" ht="39.75" thickBot="1" x14ac:dyDescent="0.45">
      <c r="B5" s="36" t="s">
        <v>21</v>
      </c>
      <c r="C5" s="52" t="s">
        <v>22</v>
      </c>
      <c r="D5" s="36" t="s">
        <v>24</v>
      </c>
      <c r="E5" s="26" t="s">
        <v>4</v>
      </c>
      <c r="F5" s="26" t="s">
        <v>5</v>
      </c>
      <c r="G5" s="25" t="s">
        <v>6</v>
      </c>
      <c r="H5" s="105"/>
      <c r="I5" s="106"/>
      <c r="K5" s="36" t="s">
        <v>21</v>
      </c>
      <c r="L5" s="52" t="s">
        <v>22</v>
      </c>
      <c r="M5" s="53" t="s">
        <v>24</v>
      </c>
      <c r="N5" s="26" t="s">
        <v>4</v>
      </c>
      <c r="O5" s="26" t="s">
        <v>5</v>
      </c>
      <c r="P5" s="54" t="s">
        <v>6</v>
      </c>
      <c r="Q5" s="105"/>
      <c r="R5" s="106"/>
      <c r="T5" s="55" t="s">
        <v>21</v>
      </c>
      <c r="U5" s="55" t="s">
        <v>22</v>
      </c>
    </row>
    <row r="6" spans="1:21" x14ac:dyDescent="0.4">
      <c r="B6" s="56">
        <v>13</v>
      </c>
      <c r="C6" s="57">
        <v>750</v>
      </c>
      <c r="D6" s="27" t="s">
        <v>7</v>
      </c>
      <c r="E6" s="2">
        <v>19</v>
      </c>
      <c r="F6" s="28">
        <f>IF($F$3&gt;10,10,$F$3)</f>
        <v>10</v>
      </c>
      <c r="G6" s="29">
        <f>E6*F6</f>
        <v>190</v>
      </c>
      <c r="H6" s="99"/>
      <c r="I6" s="100"/>
      <c r="K6" s="56">
        <v>13</v>
      </c>
      <c r="L6" s="57">
        <v>750</v>
      </c>
      <c r="M6" s="58" t="s">
        <v>7</v>
      </c>
      <c r="N6" s="2">
        <v>19</v>
      </c>
      <c r="O6" s="28">
        <f>IF($G$3&gt;10,10,$G$3)</f>
        <v>10</v>
      </c>
      <c r="P6" s="59">
        <f>N6*O6</f>
        <v>190</v>
      </c>
      <c r="Q6" s="99"/>
      <c r="R6" s="100"/>
      <c r="T6" s="60">
        <v>13</v>
      </c>
      <c r="U6" s="61">
        <v>750</v>
      </c>
    </row>
    <row r="7" spans="1:21" x14ac:dyDescent="0.4">
      <c r="B7" s="62">
        <v>20</v>
      </c>
      <c r="C7" s="63">
        <v>1070</v>
      </c>
      <c r="D7" s="30" t="s">
        <v>8</v>
      </c>
      <c r="E7" s="1">
        <v>103</v>
      </c>
      <c r="F7" s="31">
        <f>IF($F$3&lt;10,0,(IF($F$3&gt;20,10,$F$3-10)))</f>
        <v>0</v>
      </c>
      <c r="G7" s="32">
        <f t="shared" ref="G7:G11" si="0">E7*F7</f>
        <v>0</v>
      </c>
      <c r="H7" s="99"/>
      <c r="I7" s="100"/>
      <c r="K7" s="62">
        <v>20</v>
      </c>
      <c r="L7" s="63">
        <v>1070</v>
      </c>
      <c r="M7" s="64" t="s">
        <v>8</v>
      </c>
      <c r="N7" s="1">
        <v>103</v>
      </c>
      <c r="O7" s="31">
        <f>IF($G$3&lt;10,0,(IF($G$3&gt;20,10,$G$3-10)))</f>
        <v>0</v>
      </c>
      <c r="P7" s="65">
        <f t="shared" ref="P7:P11" si="1">N7*O7</f>
        <v>0</v>
      </c>
      <c r="Q7" s="99"/>
      <c r="R7" s="100"/>
      <c r="T7" s="60">
        <v>20</v>
      </c>
      <c r="U7" s="61">
        <v>1070</v>
      </c>
    </row>
    <row r="8" spans="1:21" x14ac:dyDescent="0.4">
      <c r="B8" s="62">
        <v>25</v>
      </c>
      <c r="C8" s="63">
        <v>1970</v>
      </c>
      <c r="D8" s="30" t="s">
        <v>9</v>
      </c>
      <c r="E8" s="1">
        <v>138</v>
      </c>
      <c r="F8" s="31">
        <f>IF($F$3&lt;20,0,(IF($F$3&gt;30,10,$F$3-20)))</f>
        <v>0</v>
      </c>
      <c r="G8" s="32">
        <f t="shared" si="0"/>
        <v>0</v>
      </c>
      <c r="H8" s="99"/>
      <c r="I8" s="100"/>
      <c r="K8" s="62">
        <v>25</v>
      </c>
      <c r="L8" s="63">
        <v>1970</v>
      </c>
      <c r="M8" s="64" t="s">
        <v>9</v>
      </c>
      <c r="N8" s="1">
        <v>138</v>
      </c>
      <c r="O8" s="31">
        <f>IF($G$3&lt;20,0,(IF($G$3&gt;30,10,$G$3-20)))</f>
        <v>0</v>
      </c>
      <c r="P8" s="65">
        <f t="shared" si="1"/>
        <v>0</v>
      </c>
      <c r="Q8" s="99"/>
      <c r="R8" s="100"/>
      <c r="T8" s="60">
        <v>25</v>
      </c>
      <c r="U8" s="61">
        <v>1970</v>
      </c>
    </row>
    <row r="9" spans="1:21" x14ac:dyDescent="0.4">
      <c r="B9" s="62"/>
      <c r="C9" s="63"/>
      <c r="D9" s="30" t="s">
        <v>10</v>
      </c>
      <c r="E9" s="1">
        <v>176</v>
      </c>
      <c r="F9" s="31">
        <f>IF($F$3&lt;30,0,(IF($F$3&gt;40,10,$F$3-30)))</f>
        <v>0</v>
      </c>
      <c r="G9" s="32">
        <f t="shared" si="0"/>
        <v>0</v>
      </c>
      <c r="H9" s="99"/>
      <c r="I9" s="100"/>
      <c r="K9" s="62"/>
      <c r="L9" s="63"/>
      <c r="M9" s="64" t="s">
        <v>10</v>
      </c>
      <c r="N9" s="1">
        <v>176</v>
      </c>
      <c r="O9" s="31">
        <f>IF($G$3&lt;30,0,(IF($G$3&gt;40,10,$G$3-30)))</f>
        <v>0</v>
      </c>
      <c r="P9" s="65">
        <f t="shared" si="1"/>
        <v>0</v>
      </c>
      <c r="Q9" s="99"/>
      <c r="R9" s="100"/>
      <c r="T9" s="60">
        <v>30</v>
      </c>
      <c r="U9" s="61">
        <v>3460</v>
      </c>
    </row>
    <row r="10" spans="1:21" x14ac:dyDescent="0.4">
      <c r="B10" s="62"/>
      <c r="C10" s="63"/>
      <c r="D10" s="30" t="s">
        <v>11</v>
      </c>
      <c r="E10" s="1">
        <v>210</v>
      </c>
      <c r="F10" s="31">
        <f>IF($F$3&lt;40,0,(IF($F$3&gt;50,10,$F$3-40)))</f>
        <v>0</v>
      </c>
      <c r="G10" s="32">
        <f t="shared" si="0"/>
        <v>0</v>
      </c>
      <c r="H10" s="99"/>
      <c r="I10" s="100"/>
      <c r="K10" s="62"/>
      <c r="L10" s="63"/>
      <c r="M10" s="64" t="s">
        <v>11</v>
      </c>
      <c r="N10" s="1">
        <v>210</v>
      </c>
      <c r="O10" s="31">
        <f>IF($G$3&lt;40,0,(IF($G$3&gt;50,10,$G$3-40)))</f>
        <v>0</v>
      </c>
      <c r="P10" s="65">
        <f t="shared" si="1"/>
        <v>0</v>
      </c>
      <c r="Q10" s="99"/>
      <c r="R10" s="100"/>
      <c r="T10" s="60">
        <v>40</v>
      </c>
      <c r="U10" s="61">
        <v>6440</v>
      </c>
    </row>
    <row r="11" spans="1:21" x14ac:dyDescent="0.4">
      <c r="B11" s="62"/>
      <c r="C11" s="63"/>
      <c r="D11" s="30" t="s">
        <v>23</v>
      </c>
      <c r="E11" s="1">
        <v>237</v>
      </c>
      <c r="F11" s="31">
        <f>IF($F$3&lt;50,0,($F$3-50))</f>
        <v>0</v>
      </c>
      <c r="G11" s="32">
        <f t="shared" si="0"/>
        <v>0</v>
      </c>
      <c r="H11" s="99"/>
      <c r="I11" s="100"/>
      <c r="K11" s="62"/>
      <c r="L11" s="63"/>
      <c r="M11" s="64" t="s">
        <v>23</v>
      </c>
      <c r="N11" s="1">
        <v>237</v>
      </c>
      <c r="O11" s="31">
        <f>IF($G$3&lt;50,0,($G$3-50))</f>
        <v>0</v>
      </c>
      <c r="P11" s="65">
        <f t="shared" si="1"/>
        <v>0</v>
      </c>
      <c r="Q11" s="99"/>
      <c r="R11" s="100"/>
      <c r="T11" s="60">
        <v>50</v>
      </c>
      <c r="U11" s="61">
        <v>9700</v>
      </c>
    </row>
    <row r="12" spans="1:21" ht="20.25" thickBot="1" x14ac:dyDescent="0.45">
      <c r="B12" s="66"/>
      <c r="C12" s="67">
        <f>VLOOKUP(E2,T6:U15,2,FALSE)</f>
        <v>1070</v>
      </c>
      <c r="D12" s="36" t="s">
        <v>12</v>
      </c>
      <c r="E12" s="37"/>
      <c r="F12" s="37">
        <f>SUM(F6:F11)</f>
        <v>10</v>
      </c>
      <c r="G12" s="38">
        <f>SUM(G6:G11)</f>
        <v>190</v>
      </c>
      <c r="H12" s="35">
        <f>C12+G12</f>
        <v>1260</v>
      </c>
      <c r="I12" s="40" t="s">
        <v>13</v>
      </c>
      <c r="K12" s="66"/>
      <c r="L12" s="67">
        <f>C12</f>
        <v>1070</v>
      </c>
      <c r="M12" s="53" t="s">
        <v>12</v>
      </c>
      <c r="N12" s="37"/>
      <c r="O12" s="37">
        <f>SUM(O6:O11)</f>
        <v>10</v>
      </c>
      <c r="P12" s="68">
        <f>SUM(P6:P11)</f>
        <v>190</v>
      </c>
      <c r="Q12" s="35">
        <f>L12+P12</f>
        <v>1260</v>
      </c>
      <c r="R12" s="40" t="s">
        <v>13</v>
      </c>
      <c r="T12" s="60">
        <v>75</v>
      </c>
      <c r="U12" s="61">
        <v>24390</v>
      </c>
    </row>
    <row r="13" spans="1:21" ht="21" customHeight="1" x14ac:dyDescent="0.4">
      <c r="T13" s="60">
        <v>100</v>
      </c>
      <c r="U13" s="61">
        <v>41760</v>
      </c>
    </row>
    <row r="14" spans="1:21" ht="20.25" thickBot="1" x14ac:dyDescent="0.45">
      <c r="G14" s="17" t="s">
        <v>14</v>
      </c>
      <c r="H14" s="41">
        <f>ROUNDDOWN(H12*1.1,0)</f>
        <v>1386</v>
      </c>
      <c r="P14" s="17" t="s">
        <v>14</v>
      </c>
      <c r="Q14" s="42">
        <f>ROUNDDOWN(Q12*1.1,0)</f>
        <v>1386</v>
      </c>
      <c r="T14" s="60">
        <v>150</v>
      </c>
      <c r="U14" s="61">
        <v>95040</v>
      </c>
    </row>
    <row r="15" spans="1:21" ht="20.25" thickBot="1" x14ac:dyDescent="0.45">
      <c r="F15" s="31">
        <f>F12+O12</f>
        <v>20</v>
      </c>
      <c r="G15" s="69" t="s">
        <v>18</v>
      </c>
      <c r="H15" s="70">
        <f>H14+Q14</f>
        <v>2772</v>
      </c>
      <c r="T15" s="60">
        <v>200</v>
      </c>
      <c r="U15" s="61">
        <v>153600</v>
      </c>
    </row>
    <row r="16" spans="1:21" ht="20.25" thickBot="1" x14ac:dyDescent="0.45"/>
    <row r="17" spans="2:18" ht="20.25" thickBot="1" x14ac:dyDescent="0.45">
      <c r="B17" s="115"/>
      <c r="C17" s="100"/>
      <c r="D17" s="71" t="s">
        <v>21</v>
      </c>
      <c r="E17" s="50" t="b">
        <f>IF(E1&gt;25,E1,FALSE)</f>
        <v>0</v>
      </c>
      <c r="H17" s="18"/>
    </row>
    <row r="18" spans="2:18" ht="20.25" thickBot="1" x14ac:dyDescent="0.45">
      <c r="B18" s="113"/>
      <c r="C18" s="114"/>
      <c r="D18" s="72" t="s">
        <v>26</v>
      </c>
      <c r="E18" s="73">
        <f>E3</f>
        <v>20</v>
      </c>
      <c r="F18" s="50">
        <f>ROUNDUP(E18/2,0)</f>
        <v>10</v>
      </c>
      <c r="G18" s="50">
        <f>ROUNDDOWN(E18/2,0)</f>
        <v>10</v>
      </c>
      <c r="H18" s="44"/>
      <c r="I18" s="18"/>
    </row>
    <row r="19" spans="2:18" x14ac:dyDescent="0.4">
      <c r="B19" s="101" t="s">
        <v>20</v>
      </c>
      <c r="C19" s="102"/>
      <c r="D19" s="109" t="s">
        <v>2</v>
      </c>
      <c r="E19" s="110"/>
      <c r="F19" s="110"/>
      <c r="G19" s="111"/>
      <c r="H19" s="103" t="s">
        <v>3</v>
      </c>
      <c r="I19" s="104"/>
      <c r="K19" s="101" t="s">
        <v>20</v>
      </c>
      <c r="L19" s="102"/>
      <c r="M19" s="112" t="s">
        <v>2</v>
      </c>
      <c r="N19" s="112"/>
      <c r="O19" s="112"/>
      <c r="P19" s="112"/>
      <c r="Q19" s="103" t="s">
        <v>3</v>
      </c>
      <c r="R19" s="104"/>
    </row>
    <row r="20" spans="2:18" ht="39.75" thickBot="1" x14ac:dyDescent="0.45">
      <c r="B20" s="36" t="s">
        <v>21</v>
      </c>
      <c r="C20" s="52" t="s">
        <v>22</v>
      </c>
      <c r="D20" s="36" t="s">
        <v>24</v>
      </c>
      <c r="E20" s="26" t="s">
        <v>4</v>
      </c>
      <c r="F20" s="26" t="s">
        <v>5</v>
      </c>
      <c r="G20" s="25" t="s">
        <v>6</v>
      </c>
      <c r="H20" s="105"/>
      <c r="I20" s="106"/>
      <c r="K20" s="36" t="s">
        <v>21</v>
      </c>
      <c r="L20" s="52" t="s">
        <v>22</v>
      </c>
      <c r="M20" s="53" t="s">
        <v>24</v>
      </c>
      <c r="N20" s="26" t="s">
        <v>4</v>
      </c>
      <c r="O20" s="26" t="s">
        <v>5</v>
      </c>
      <c r="P20" s="54" t="s">
        <v>6</v>
      </c>
      <c r="Q20" s="105"/>
      <c r="R20" s="106"/>
    </row>
    <row r="21" spans="2:18" x14ac:dyDescent="0.4">
      <c r="B21" s="56">
        <v>30</v>
      </c>
      <c r="C21" s="57">
        <v>3460</v>
      </c>
      <c r="D21" s="27" t="s">
        <v>27</v>
      </c>
      <c r="E21" s="2">
        <v>210</v>
      </c>
      <c r="F21" s="28">
        <f>IF($F$18&gt;50,50,$F$18)</f>
        <v>10</v>
      </c>
      <c r="G21" s="29">
        <f>E21*F21</f>
        <v>2100</v>
      </c>
      <c r="H21" s="99"/>
      <c r="I21" s="100"/>
      <c r="K21" s="56">
        <v>30</v>
      </c>
      <c r="L21" s="57">
        <v>3460</v>
      </c>
      <c r="M21" s="27" t="s">
        <v>27</v>
      </c>
      <c r="N21" s="2">
        <v>210</v>
      </c>
      <c r="O21" s="28">
        <f>IF($G$18&gt;50,50,$G$18)</f>
        <v>10</v>
      </c>
      <c r="P21" s="29">
        <f>N21*O21</f>
        <v>2100</v>
      </c>
      <c r="Q21" s="99"/>
      <c r="R21" s="100"/>
    </row>
    <row r="22" spans="2:18" x14ac:dyDescent="0.4">
      <c r="B22" s="62">
        <v>40</v>
      </c>
      <c r="C22" s="63">
        <v>6440</v>
      </c>
      <c r="D22" s="30" t="s">
        <v>16</v>
      </c>
      <c r="E22" s="1">
        <v>237</v>
      </c>
      <c r="F22" s="31">
        <f>IF($F$18&lt;50,0,(IF($F$18&gt;100,50,$F$18-50)))</f>
        <v>0</v>
      </c>
      <c r="G22" s="32">
        <f t="shared" ref="G22:G24" si="2">E22*F22</f>
        <v>0</v>
      </c>
      <c r="H22" s="99"/>
      <c r="I22" s="100"/>
      <c r="K22" s="62">
        <v>40</v>
      </c>
      <c r="L22" s="63">
        <v>6440</v>
      </c>
      <c r="M22" s="30" t="s">
        <v>16</v>
      </c>
      <c r="N22" s="1">
        <v>237</v>
      </c>
      <c r="O22" s="31">
        <f>IF($G$18&lt;50,0,(IF($G$18&gt;100,50,$G$18-50)))</f>
        <v>0</v>
      </c>
      <c r="P22" s="32">
        <f t="shared" ref="P22:P24" si="3">N22*O22</f>
        <v>0</v>
      </c>
      <c r="Q22" s="99"/>
      <c r="R22" s="100"/>
    </row>
    <row r="23" spans="2:18" x14ac:dyDescent="0.4">
      <c r="B23" s="62">
        <v>50</v>
      </c>
      <c r="C23" s="63">
        <v>9700</v>
      </c>
      <c r="D23" s="30" t="s">
        <v>17</v>
      </c>
      <c r="E23" s="1">
        <v>242</v>
      </c>
      <c r="F23" s="31">
        <f>IF($F$18&lt;100,0,(IF($F$18&gt;200,100,$F$18-100)))</f>
        <v>0</v>
      </c>
      <c r="G23" s="32">
        <f t="shared" si="2"/>
        <v>0</v>
      </c>
      <c r="H23" s="99"/>
      <c r="I23" s="100"/>
      <c r="K23" s="62">
        <v>50</v>
      </c>
      <c r="L23" s="63">
        <v>9700</v>
      </c>
      <c r="M23" s="30" t="s">
        <v>17</v>
      </c>
      <c r="N23" s="1">
        <v>242</v>
      </c>
      <c r="O23" s="31">
        <f>IF($G$18&lt;100,0,(IF($G$18&gt;200,100,$G$18-100)))</f>
        <v>0</v>
      </c>
      <c r="P23" s="32">
        <f t="shared" si="3"/>
        <v>0</v>
      </c>
      <c r="Q23" s="99"/>
      <c r="R23" s="100"/>
    </row>
    <row r="24" spans="2:18" x14ac:dyDescent="0.4">
      <c r="B24" s="62">
        <v>75</v>
      </c>
      <c r="C24" s="63">
        <v>24390</v>
      </c>
      <c r="D24" s="30" t="s">
        <v>15</v>
      </c>
      <c r="E24" s="1">
        <v>254</v>
      </c>
      <c r="F24" s="31">
        <f>IF($F$18&lt;200,0,($F$18-200))</f>
        <v>0</v>
      </c>
      <c r="G24" s="32">
        <f t="shared" si="2"/>
        <v>0</v>
      </c>
      <c r="H24" s="99"/>
      <c r="I24" s="100"/>
      <c r="K24" s="62">
        <v>75</v>
      </c>
      <c r="L24" s="63">
        <v>24390</v>
      </c>
      <c r="M24" s="30" t="s">
        <v>15</v>
      </c>
      <c r="N24" s="1">
        <v>254</v>
      </c>
      <c r="O24" s="31">
        <f>IF($G$18&lt;200,0,($G$18-200))</f>
        <v>0</v>
      </c>
      <c r="P24" s="32">
        <f t="shared" si="3"/>
        <v>0</v>
      </c>
      <c r="Q24" s="99"/>
      <c r="R24" s="100"/>
    </row>
    <row r="25" spans="2:18" x14ac:dyDescent="0.4">
      <c r="B25" s="62">
        <v>100</v>
      </c>
      <c r="C25" s="63">
        <v>41760</v>
      </c>
      <c r="D25" s="30"/>
      <c r="E25" s="1"/>
      <c r="F25" s="31"/>
      <c r="G25" s="32"/>
      <c r="H25" s="99"/>
      <c r="I25" s="100"/>
      <c r="K25" s="62">
        <v>100</v>
      </c>
      <c r="L25" s="63">
        <v>41760</v>
      </c>
      <c r="M25" s="30"/>
      <c r="N25" s="1"/>
      <c r="O25" s="31"/>
      <c r="P25" s="32"/>
      <c r="Q25" s="99"/>
      <c r="R25" s="100"/>
    </row>
    <row r="26" spans="2:18" x14ac:dyDescent="0.4">
      <c r="B26" s="62">
        <v>150</v>
      </c>
      <c r="C26" s="63">
        <v>95040</v>
      </c>
      <c r="D26" s="30"/>
      <c r="E26" s="1"/>
      <c r="F26" s="31"/>
      <c r="G26" s="32"/>
      <c r="H26" s="99"/>
      <c r="I26" s="100"/>
      <c r="K26" s="62">
        <v>150</v>
      </c>
      <c r="L26" s="63">
        <v>95040</v>
      </c>
      <c r="M26" s="30"/>
      <c r="N26" s="1"/>
      <c r="O26" s="31"/>
      <c r="P26" s="32"/>
      <c r="Q26" s="99"/>
      <c r="R26" s="100"/>
    </row>
    <row r="27" spans="2:18" x14ac:dyDescent="0.4">
      <c r="B27" s="74">
        <v>200</v>
      </c>
      <c r="C27" s="75">
        <v>153600</v>
      </c>
      <c r="D27" s="76"/>
      <c r="E27" s="77"/>
      <c r="F27" s="78"/>
      <c r="G27" s="79"/>
      <c r="H27" s="84"/>
      <c r="I27" s="85"/>
      <c r="K27" s="74">
        <v>200</v>
      </c>
      <c r="L27" s="75">
        <v>153600</v>
      </c>
      <c r="M27" s="81"/>
      <c r="N27" s="77"/>
      <c r="O27" s="78"/>
      <c r="P27" s="82"/>
      <c r="Q27" s="84"/>
      <c r="R27" s="85"/>
    </row>
    <row r="28" spans="2:18" ht="20.25" thickBot="1" x14ac:dyDescent="0.45">
      <c r="B28" s="66"/>
      <c r="C28" s="67" t="e">
        <f>VLOOKUP(E17,T6:U15,2,FALSE)</f>
        <v>#N/A</v>
      </c>
      <c r="D28" s="36" t="s">
        <v>12</v>
      </c>
      <c r="E28" s="37"/>
      <c r="F28" s="37">
        <f>SUM(F21:F26)</f>
        <v>10</v>
      </c>
      <c r="G28" s="38">
        <f>SUM(G21:G26)</f>
        <v>2100</v>
      </c>
      <c r="H28" s="35" t="e">
        <f>C28+G28</f>
        <v>#N/A</v>
      </c>
      <c r="I28" s="40" t="s">
        <v>13</v>
      </c>
      <c r="K28" s="66"/>
      <c r="L28" s="67" t="e">
        <f>C28</f>
        <v>#N/A</v>
      </c>
      <c r="M28" s="53" t="s">
        <v>12</v>
      </c>
      <c r="N28" s="37"/>
      <c r="O28" s="37">
        <f>SUM(O21:O26)</f>
        <v>10</v>
      </c>
      <c r="P28" s="68">
        <f>SUM(P21:P26)</f>
        <v>2100</v>
      </c>
      <c r="Q28" s="35" t="e">
        <f>L28+P28</f>
        <v>#N/A</v>
      </c>
      <c r="R28" s="40" t="s">
        <v>13</v>
      </c>
    </row>
    <row r="30" spans="2:18" ht="20.25" thickBot="1" x14ac:dyDescent="0.45">
      <c r="G30" s="17" t="s">
        <v>14</v>
      </c>
      <c r="H30" s="41" t="e">
        <f>ROUNDDOWN(H28*1.1,0)</f>
        <v>#N/A</v>
      </c>
      <c r="P30" s="17" t="s">
        <v>14</v>
      </c>
      <c r="Q30" s="42" t="e">
        <f>ROUNDDOWN(Q28*1.1,0)</f>
        <v>#N/A</v>
      </c>
    </row>
    <row r="31" spans="2:18" ht="20.25" thickBot="1" x14ac:dyDescent="0.45">
      <c r="F31" s="31">
        <f>F28+O28</f>
        <v>20</v>
      </c>
      <c r="G31" s="69" t="s">
        <v>18</v>
      </c>
      <c r="H31" s="70" t="e">
        <f>H30+Q30</f>
        <v>#N/A</v>
      </c>
    </row>
    <row r="32" spans="2:18" ht="20.25" thickBot="1" x14ac:dyDescent="0.45"/>
    <row r="33" spans="7:8" ht="20.25" thickBot="1" x14ac:dyDescent="0.45">
      <c r="G33" s="83" t="s">
        <v>18</v>
      </c>
      <c r="H33" s="43">
        <f>IF(E1&lt;26,H15,H31)</f>
        <v>2772</v>
      </c>
    </row>
  </sheetData>
  <sheetProtection selectLockedCells="1"/>
  <mergeCells count="21">
    <mergeCell ref="B17:C17"/>
    <mergeCell ref="D1:D2"/>
    <mergeCell ref="B2:C2"/>
    <mergeCell ref="B3:C3"/>
    <mergeCell ref="B4:C4"/>
    <mergeCell ref="D4:G4"/>
    <mergeCell ref="K4:L4"/>
    <mergeCell ref="M4:P4"/>
    <mergeCell ref="Q4:R5"/>
    <mergeCell ref="H6:I11"/>
    <mergeCell ref="Q6:R11"/>
    <mergeCell ref="H4:I5"/>
    <mergeCell ref="Q19:R20"/>
    <mergeCell ref="H21:I26"/>
    <mergeCell ref="Q21:R26"/>
    <mergeCell ref="B18:C18"/>
    <mergeCell ref="B19:C19"/>
    <mergeCell ref="D19:G19"/>
    <mergeCell ref="H19:I20"/>
    <mergeCell ref="K19:L19"/>
    <mergeCell ref="M19:P19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BDB4-2375-43EA-9358-F13AB01AB428}">
  <dimension ref="B1:P16"/>
  <sheetViews>
    <sheetView zoomScaleNormal="100" workbookViewId="0">
      <selection activeCell="L9" sqref="L9"/>
    </sheetView>
  </sheetViews>
  <sheetFormatPr defaultRowHeight="19.5" x14ac:dyDescent="0.4"/>
  <cols>
    <col min="1" max="1" width="2.75" style="17" customWidth="1"/>
    <col min="2" max="2" width="11.875" style="17" customWidth="1"/>
    <col min="3" max="3" width="11.375" style="17" customWidth="1"/>
    <col min="4" max="5" width="9" style="17"/>
    <col min="6" max="6" width="11.875" style="17" bestFit="1" customWidth="1"/>
    <col min="7" max="7" width="10.25" style="17" customWidth="1"/>
    <col min="8" max="8" width="3.75" style="17" bestFit="1" customWidth="1"/>
    <col min="9" max="9" width="4.75" style="17" customWidth="1"/>
    <col min="10" max="10" width="9" style="17"/>
    <col min="11" max="11" width="12.5" style="17" customWidth="1"/>
    <col min="12" max="13" width="9" style="17"/>
    <col min="14" max="14" width="12" style="17" customWidth="1"/>
    <col min="15" max="16384" width="9" style="17"/>
  </cols>
  <sheetData>
    <row r="1" spans="2:16" ht="20.25" thickBot="1" x14ac:dyDescent="0.45">
      <c r="B1" s="16" t="s">
        <v>0</v>
      </c>
      <c r="G1" s="18"/>
    </row>
    <row r="2" spans="2:16" ht="20.25" thickBot="1" x14ac:dyDescent="0.45">
      <c r="B2" s="19"/>
      <c r="C2" s="20" t="s">
        <v>26</v>
      </c>
      <c r="D2" s="21">
        <f>'料金計算（R3～）'!C4</f>
        <v>40</v>
      </c>
      <c r="E2" s="22">
        <f>ROUNDUP(D2/2,0)</f>
        <v>20</v>
      </c>
      <c r="F2" s="22">
        <f>ROUNDDOWN(D2/2,0)</f>
        <v>20</v>
      </c>
      <c r="G2" s="44"/>
      <c r="H2" s="18"/>
    </row>
    <row r="3" spans="2:16" x14ac:dyDescent="0.4">
      <c r="B3" s="103" t="s">
        <v>1</v>
      </c>
      <c r="C3" s="119" t="s">
        <v>2</v>
      </c>
      <c r="D3" s="112"/>
      <c r="E3" s="112"/>
      <c r="F3" s="120"/>
      <c r="G3" s="121" t="s">
        <v>3</v>
      </c>
      <c r="H3" s="104"/>
      <c r="J3" s="103" t="s">
        <v>1</v>
      </c>
      <c r="K3" s="109" t="s">
        <v>2</v>
      </c>
      <c r="L3" s="110"/>
      <c r="M3" s="110"/>
      <c r="N3" s="111"/>
      <c r="O3" s="121" t="s">
        <v>3</v>
      </c>
      <c r="P3" s="104"/>
    </row>
    <row r="4" spans="2:16" ht="39.75" thickBot="1" x14ac:dyDescent="0.45">
      <c r="B4" s="118"/>
      <c r="C4" s="23" t="s">
        <v>25</v>
      </c>
      <c r="D4" s="24" t="s">
        <v>4</v>
      </c>
      <c r="E4" s="24" t="s">
        <v>5</v>
      </c>
      <c r="F4" s="25" t="s">
        <v>6</v>
      </c>
      <c r="G4" s="122"/>
      <c r="H4" s="106"/>
      <c r="J4" s="118"/>
      <c r="K4" s="23" t="s">
        <v>25</v>
      </c>
      <c r="L4" s="26" t="s">
        <v>4</v>
      </c>
      <c r="M4" s="26" t="s">
        <v>5</v>
      </c>
      <c r="N4" s="25" t="s">
        <v>6</v>
      </c>
      <c r="O4" s="122"/>
      <c r="P4" s="106"/>
    </row>
    <row r="5" spans="2:16" x14ac:dyDescent="0.4">
      <c r="B5" s="116">
        <v>850</v>
      </c>
      <c r="C5" s="27" t="s">
        <v>7</v>
      </c>
      <c r="D5" s="2">
        <v>0</v>
      </c>
      <c r="E5" s="28">
        <f>IF($E$2&gt;10,10,$E$2)</f>
        <v>10</v>
      </c>
      <c r="F5" s="29">
        <f>D5*E5</f>
        <v>0</v>
      </c>
      <c r="G5" s="115"/>
      <c r="H5" s="100"/>
      <c r="J5" s="116">
        <v>850</v>
      </c>
      <c r="K5" s="27" t="s">
        <v>7</v>
      </c>
      <c r="L5" s="2">
        <v>0</v>
      </c>
      <c r="M5" s="28">
        <f>IF($F$2&gt;10,10,$F$2)</f>
        <v>10</v>
      </c>
      <c r="N5" s="29">
        <f>L5*M5</f>
        <v>0</v>
      </c>
      <c r="O5" s="115"/>
      <c r="P5" s="100"/>
    </row>
    <row r="6" spans="2:16" x14ac:dyDescent="0.4">
      <c r="B6" s="116"/>
      <c r="C6" s="30" t="s">
        <v>8</v>
      </c>
      <c r="D6" s="1">
        <v>90</v>
      </c>
      <c r="E6" s="31">
        <f>IF($E$2&lt;10,0,(IF($E$2&gt;20,10,$E$2-10)))</f>
        <v>10</v>
      </c>
      <c r="F6" s="32">
        <f t="shared" ref="F6:F10" si="0">D6*E6</f>
        <v>900</v>
      </c>
      <c r="G6" s="115"/>
      <c r="H6" s="100"/>
      <c r="J6" s="116"/>
      <c r="K6" s="30" t="s">
        <v>8</v>
      </c>
      <c r="L6" s="1">
        <v>90</v>
      </c>
      <c r="M6" s="31">
        <f>IF($F$2&lt;10,0,(IF($F$2&gt;20,10,$F$2-10)))</f>
        <v>10</v>
      </c>
      <c r="N6" s="32">
        <f t="shared" ref="N6:N12" si="1">L6*M6</f>
        <v>900</v>
      </c>
      <c r="O6" s="115"/>
      <c r="P6" s="100"/>
    </row>
    <row r="7" spans="2:16" x14ac:dyDescent="0.4">
      <c r="B7" s="116"/>
      <c r="C7" s="30" t="s">
        <v>9</v>
      </c>
      <c r="D7" s="1">
        <v>100</v>
      </c>
      <c r="E7" s="31">
        <f>IF($E$2&lt;20,0,(IF($E$2&gt;30,10,$E$2-20)))</f>
        <v>0</v>
      </c>
      <c r="F7" s="32">
        <f t="shared" si="0"/>
        <v>0</v>
      </c>
      <c r="G7" s="115"/>
      <c r="H7" s="100"/>
      <c r="J7" s="116"/>
      <c r="K7" s="30" t="s">
        <v>9</v>
      </c>
      <c r="L7" s="1">
        <v>100</v>
      </c>
      <c r="M7" s="31">
        <f>IF($F$2&lt;20,0,(IF($F$2&gt;30,10,$F$2-20)))</f>
        <v>0</v>
      </c>
      <c r="N7" s="32">
        <f t="shared" si="1"/>
        <v>0</v>
      </c>
      <c r="O7" s="115"/>
      <c r="P7" s="100"/>
    </row>
    <row r="8" spans="2:16" x14ac:dyDescent="0.4">
      <c r="B8" s="116"/>
      <c r="C8" s="30" t="s">
        <v>10</v>
      </c>
      <c r="D8" s="1">
        <v>105</v>
      </c>
      <c r="E8" s="31">
        <f>IF($E$2&lt;30,0,(IF($E$2&gt;40,10,$E$2-30)))</f>
        <v>0</v>
      </c>
      <c r="F8" s="32">
        <f t="shared" si="0"/>
        <v>0</v>
      </c>
      <c r="G8" s="115"/>
      <c r="H8" s="100"/>
      <c r="J8" s="116"/>
      <c r="K8" s="30" t="s">
        <v>10</v>
      </c>
      <c r="L8" s="1">
        <v>105</v>
      </c>
      <c r="M8" s="31">
        <f>IF($F$2&lt;30,0,(IF($F$2&gt;40,10,$F$2-30)))</f>
        <v>0</v>
      </c>
      <c r="N8" s="32">
        <f t="shared" si="1"/>
        <v>0</v>
      </c>
      <c r="O8" s="115"/>
      <c r="P8" s="100"/>
    </row>
    <row r="9" spans="2:16" x14ac:dyDescent="0.4">
      <c r="B9" s="116"/>
      <c r="C9" s="30" t="s">
        <v>11</v>
      </c>
      <c r="D9" s="1">
        <v>115</v>
      </c>
      <c r="E9" s="31">
        <f>IF($E$2&lt;40,0,(IF($E$2&gt;50,10,$E$2-40)))</f>
        <v>0</v>
      </c>
      <c r="F9" s="32">
        <f t="shared" si="0"/>
        <v>0</v>
      </c>
      <c r="G9" s="115"/>
      <c r="H9" s="100"/>
      <c r="J9" s="116"/>
      <c r="K9" s="30" t="s">
        <v>11</v>
      </c>
      <c r="L9" s="1">
        <v>115</v>
      </c>
      <c r="M9" s="31">
        <f>IF($F$2&lt;40,0,(IF($F$2&gt;50,10,$F$2-40)))</f>
        <v>0</v>
      </c>
      <c r="N9" s="32">
        <f t="shared" si="1"/>
        <v>0</v>
      </c>
      <c r="O9" s="115"/>
      <c r="P9" s="100"/>
    </row>
    <row r="10" spans="2:16" x14ac:dyDescent="0.4">
      <c r="B10" s="116"/>
      <c r="C10" s="30" t="s">
        <v>23</v>
      </c>
      <c r="D10" s="1">
        <v>120</v>
      </c>
      <c r="E10" s="31">
        <f>IF($E$2&lt;50,0,($E$2-50))</f>
        <v>0</v>
      </c>
      <c r="F10" s="32">
        <f t="shared" si="0"/>
        <v>0</v>
      </c>
      <c r="G10" s="115"/>
      <c r="H10" s="100"/>
      <c r="J10" s="116"/>
      <c r="K10" s="30" t="s">
        <v>23</v>
      </c>
      <c r="L10" s="1">
        <v>120</v>
      </c>
      <c r="M10" s="31">
        <f>IF($F$2&lt;50,0,($F$2-50))</f>
        <v>0</v>
      </c>
      <c r="N10" s="32">
        <f t="shared" si="1"/>
        <v>0</v>
      </c>
      <c r="O10" s="115"/>
      <c r="P10" s="100"/>
    </row>
    <row r="11" spans="2:16" x14ac:dyDescent="0.4">
      <c r="B11" s="116"/>
      <c r="C11" s="30"/>
      <c r="D11" s="1"/>
      <c r="E11" s="31"/>
      <c r="F11" s="32"/>
      <c r="G11" s="33"/>
      <c r="H11" s="34"/>
      <c r="J11" s="116"/>
      <c r="K11" s="30"/>
      <c r="L11" s="1"/>
      <c r="M11" s="31"/>
      <c r="N11" s="32">
        <f t="shared" si="1"/>
        <v>0</v>
      </c>
      <c r="O11" s="33"/>
      <c r="P11" s="34"/>
    </row>
    <row r="12" spans="2:16" x14ac:dyDescent="0.4">
      <c r="B12" s="117"/>
      <c r="C12" s="30"/>
      <c r="D12" s="1"/>
      <c r="E12" s="31"/>
      <c r="F12" s="32"/>
      <c r="G12" s="33"/>
      <c r="H12" s="34"/>
      <c r="J12" s="117"/>
      <c r="K12" s="30"/>
      <c r="L12" s="1"/>
      <c r="M12" s="31"/>
      <c r="N12" s="32">
        <f t="shared" si="1"/>
        <v>0</v>
      </c>
      <c r="O12" s="33"/>
      <c r="P12" s="34"/>
    </row>
    <row r="13" spans="2:16" ht="20.25" thickBot="1" x14ac:dyDescent="0.45">
      <c r="B13" s="45">
        <v>850</v>
      </c>
      <c r="C13" s="36" t="s">
        <v>12</v>
      </c>
      <c r="D13" s="37"/>
      <c r="E13" s="37">
        <f>SUM(E5:E12)</f>
        <v>20</v>
      </c>
      <c r="F13" s="38">
        <f>SUM(F5:F12)</f>
        <v>900</v>
      </c>
      <c r="G13" s="39">
        <f>B13+F13</f>
        <v>1750</v>
      </c>
      <c r="H13" s="40" t="s">
        <v>13</v>
      </c>
      <c r="J13" s="45">
        <v>850</v>
      </c>
      <c r="K13" s="36" t="s">
        <v>12</v>
      </c>
      <c r="L13" s="37"/>
      <c r="M13" s="37">
        <f>SUM(M5:M12)</f>
        <v>20</v>
      </c>
      <c r="N13" s="38">
        <f>SUM(N5:N12)</f>
        <v>900</v>
      </c>
      <c r="O13" s="39">
        <f>J13+N13</f>
        <v>1750</v>
      </c>
      <c r="P13" s="40" t="s">
        <v>13</v>
      </c>
    </row>
    <row r="14" spans="2:16" ht="9.75" customHeight="1" x14ac:dyDescent="0.4"/>
    <row r="15" spans="2:16" ht="20.25" thickBot="1" x14ac:dyDescent="0.45">
      <c r="F15" s="17" t="s">
        <v>14</v>
      </c>
      <c r="G15" s="41">
        <f>ROUNDDOWN(G13*1.1,0)</f>
        <v>1925</v>
      </c>
      <c r="N15" s="17" t="s">
        <v>14</v>
      </c>
      <c r="O15" s="42">
        <f>ROUNDDOWN(O13*1.1,0)</f>
        <v>1925</v>
      </c>
    </row>
    <row r="16" spans="2:16" ht="20.25" thickBot="1" x14ac:dyDescent="0.45">
      <c r="E16" s="31">
        <f>E13+M13</f>
        <v>40</v>
      </c>
      <c r="F16" s="17" t="s">
        <v>18</v>
      </c>
      <c r="G16" s="43">
        <f>G15+O15</f>
        <v>3850</v>
      </c>
    </row>
  </sheetData>
  <sheetProtection selectLockedCells="1"/>
  <mergeCells count="10">
    <mergeCell ref="B5:B12"/>
    <mergeCell ref="G5:H10"/>
    <mergeCell ref="J5:J12"/>
    <mergeCell ref="O5:P10"/>
    <mergeCell ref="B3:B4"/>
    <mergeCell ref="C3:F3"/>
    <mergeCell ref="G3:H4"/>
    <mergeCell ref="J3:J4"/>
    <mergeCell ref="K3:N3"/>
    <mergeCell ref="O3:P4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055A-7407-42EA-B1FB-5543D745FBA1}">
  <dimension ref="B1:P16"/>
  <sheetViews>
    <sheetView zoomScaleNormal="100" workbookViewId="0">
      <selection activeCell="F8" sqref="F8"/>
    </sheetView>
  </sheetViews>
  <sheetFormatPr defaultRowHeight="19.5" x14ac:dyDescent="0.4"/>
  <cols>
    <col min="1" max="1" width="2.75" style="17" customWidth="1"/>
    <col min="2" max="2" width="11.875" style="17" customWidth="1"/>
    <col min="3" max="3" width="11.375" style="17" customWidth="1"/>
    <col min="4" max="5" width="9" style="17"/>
    <col min="6" max="6" width="11.875" style="17" bestFit="1" customWidth="1"/>
    <col min="7" max="7" width="10" style="17" customWidth="1"/>
    <col min="8" max="8" width="3.75" style="17" bestFit="1" customWidth="1"/>
    <col min="9" max="9" width="4.75" style="17" customWidth="1"/>
    <col min="10" max="10" width="9" style="17"/>
    <col min="11" max="11" width="12.5" style="17" customWidth="1"/>
    <col min="12" max="13" width="9" style="17"/>
    <col min="14" max="14" width="12" style="17" customWidth="1"/>
    <col min="15" max="16384" width="9" style="17"/>
  </cols>
  <sheetData>
    <row r="1" spans="2:16" ht="20.25" thickBot="1" x14ac:dyDescent="0.45">
      <c r="B1" s="16" t="s">
        <v>0</v>
      </c>
      <c r="G1" s="18"/>
    </row>
    <row r="2" spans="2:16" ht="20.25" thickBot="1" x14ac:dyDescent="0.45">
      <c r="B2" s="19"/>
      <c r="C2" s="20" t="s">
        <v>26</v>
      </c>
      <c r="D2" s="21">
        <f>'料金計算（R3～）'!C4</f>
        <v>40</v>
      </c>
      <c r="E2" s="22">
        <f>ROUNDUP(D2/2,0)</f>
        <v>20</v>
      </c>
      <c r="F2" s="22">
        <f>ROUNDDOWN(D2/2,0)</f>
        <v>20</v>
      </c>
      <c r="G2" s="44"/>
      <c r="H2" s="18"/>
    </row>
    <row r="3" spans="2:16" x14ac:dyDescent="0.4">
      <c r="B3" s="103" t="s">
        <v>1</v>
      </c>
      <c r="C3" s="119" t="s">
        <v>2</v>
      </c>
      <c r="D3" s="112"/>
      <c r="E3" s="112"/>
      <c r="F3" s="120"/>
      <c r="G3" s="121" t="s">
        <v>3</v>
      </c>
      <c r="H3" s="104"/>
      <c r="J3" s="103" t="s">
        <v>1</v>
      </c>
      <c r="K3" s="109" t="s">
        <v>2</v>
      </c>
      <c r="L3" s="110"/>
      <c r="M3" s="110"/>
      <c r="N3" s="111"/>
      <c r="O3" s="121" t="s">
        <v>3</v>
      </c>
      <c r="P3" s="104"/>
    </row>
    <row r="4" spans="2:16" ht="39.75" thickBot="1" x14ac:dyDescent="0.45">
      <c r="B4" s="118"/>
      <c r="C4" s="23" t="s">
        <v>25</v>
      </c>
      <c r="D4" s="24" t="s">
        <v>4</v>
      </c>
      <c r="E4" s="24" t="s">
        <v>5</v>
      </c>
      <c r="F4" s="25" t="s">
        <v>6</v>
      </c>
      <c r="G4" s="122"/>
      <c r="H4" s="106"/>
      <c r="J4" s="118"/>
      <c r="K4" s="23" t="s">
        <v>25</v>
      </c>
      <c r="L4" s="26" t="s">
        <v>4</v>
      </c>
      <c r="M4" s="26" t="s">
        <v>5</v>
      </c>
      <c r="N4" s="25" t="s">
        <v>6</v>
      </c>
      <c r="O4" s="122"/>
      <c r="P4" s="106"/>
    </row>
    <row r="5" spans="2:16" x14ac:dyDescent="0.4">
      <c r="B5" s="116">
        <v>950</v>
      </c>
      <c r="C5" s="27" t="s">
        <v>7</v>
      </c>
      <c r="D5" s="2">
        <v>10</v>
      </c>
      <c r="E5" s="28">
        <f>IF($E$2&gt;10,10,$E$2)</f>
        <v>10</v>
      </c>
      <c r="F5" s="29">
        <f>D5*E5</f>
        <v>100</v>
      </c>
      <c r="G5" s="115"/>
      <c r="H5" s="100"/>
      <c r="J5" s="116">
        <v>950</v>
      </c>
      <c r="K5" s="27" t="s">
        <v>7</v>
      </c>
      <c r="L5" s="2">
        <v>10</v>
      </c>
      <c r="M5" s="28">
        <f>IF($F$2&gt;10,10,$F$2)</f>
        <v>10</v>
      </c>
      <c r="N5" s="29">
        <f>L5*M5</f>
        <v>100</v>
      </c>
      <c r="O5" s="115"/>
      <c r="P5" s="100"/>
    </row>
    <row r="6" spans="2:16" x14ac:dyDescent="0.4">
      <c r="B6" s="116"/>
      <c r="C6" s="30" t="s">
        <v>8</v>
      </c>
      <c r="D6" s="1">
        <v>120</v>
      </c>
      <c r="E6" s="31">
        <f>IF($E$2&lt;10,0,(IF($E$2&gt;20,10,$E$2-10)))</f>
        <v>10</v>
      </c>
      <c r="F6" s="32">
        <f t="shared" ref="F6:F12" si="0">D6*E6</f>
        <v>1200</v>
      </c>
      <c r="G6" s="115"/>
      <c r="H6" s="100"/>
      <c r="J6" s="116"/>
      <c r="K6" s="30" t="s">
        <v>8</v>
      </c>
      <c r="L6" s="1">
        <v>120</v>
      </c>
      <c r="M6" s="31">
        <f>IF($F$2&lt;10,0,(IF($F$2&gt;20,10,$F$2-10)))</f>
        <v>10</v>
      </c>
      <c r="N6" s="32">
        <f t="shared" ref="N6:N12" si="1">L6*M6</f>
        <v>1200</v>
      </c>
      <c r="O6" s="115"/>
      <c r="P6" s="100"/>
    </row>
    <row r="7" spans="2:16" x14ac:dyDescent="0.4">
      <c r="B7" s="116"/>
      <c r="C7" s="30" t="s">
        <v>9</v>
      </c>
      <c r="D7" s="1">
        <v>130</v>
      </c>
      <c r="E7" s="31">
        <f>IF($E$2&lt;20,0,(IF($E$2&gt;30,10,$E$2-20)))</f>
        <v>0</v>
      </c>
      <c r="F7" s="32">
        <f t="shared" si="0"/>
        <v>0</v>
      </c>
      <c r="G7" s="115"/>
      <c r="H7" s="100"/>
      <c r="J7" s="116"/>
      <c r="K7" s="30" t="s">
        <v>9</v>
      </c>
      <c r="L7" s="1">
        <v>130</v>
      </c>
      <c r="M7" s="31">
        <f>IF($F$2&lt;20,0,(IF($F$2&gt;30,10,$F$2-20)))</f>
        <v>0</v>
      </c>
      <c r="N7" s="32">
        <f t="shared" si="1"/>
        <v>0</v>
      </c>
      <c r="O7" s="115"/>
      <c r="P7" s="100"/>
    </row>
    <row r="8" spans="2:16" x14ac:dyDescent="0.4">
      <c r="B8" s="116"/>
      <c r="C8" s="30" t="s">
        <v>10</v>
      </c>
      <c r="D8" s="1">
        <v>140</v>
      </c>
      <c r="E8" s="31">
        <f>IF($E$2&lt;30,0,(IF($E$2&gt;40,10,$E$2-30)))</f>
        <v>0</v>
      </c>
      <c r="F8" s="32">
        <f t="shared" si="0"/>
        <v>0</v>
      </c>
      <c r="G8" s="115"/>
      <c r="H8" s="100"/>
      <c r="J8" s="116"/>
      <c r="K8" s="30" t="s">
        <v>10</v>
      </c>
      <c r="L8" s="1">
        <v>140</v>
      </c>
      <c r="M8" s="31">
        <f>IF($F$2&lt;30,0,(IF($F$2&gt;40,10,$F$2-30)))</f>
        <v>0</v>
      </c>
      <c r="N8" s="32">
        <f t="shared" si="1"/>
        <v>0</v>
      </c>
      <c r="O8" s="115"/>
      <c r="P8" s="100"/>
    </row>
    <row r="9" spans="2:16" x14ac:dyDescent="0.4">
      <c r="B9" s="116"/>
      <c r="C9" s="30" t="s">
        <v>11</v>
      </c>
      <c r="D9" s="1">
        <v>150</v>
      </c>
      <c r="E9" s="31">
        <f>IF($E$2&lt;40,0,(IF($E$2&gt;50,10,$E$2-40)))</f>
        <v>0</v>
      </c>
      <c r="F9" s="32">
        <f t="shared" si="0"/>
        <v>0</v>
      </c>
      <c r="G9" s="115"/>
      <c r="H9" s="100"/>
      <c r="J9" s="116"/>
      <c r="K9" s="30" t="s">
        <v>11</v>
      </c>
      <c r="L9" s="1">
        <v>150</v>
      </c>
      <c r="M9" s="31">
        <f>IF($F$2&lt;40,0,(IF($F$2&gt;50,10,$F$2-40)))</f>
        <v>0</v>
      </c>
      <c r="N9" s="32">
        <f t="shared" si="1"/>
        <v>0</v>
      </c>
      <c r="O9" s="115"/>
      <c r="P9" s="100"/>
    </row>
    <row r="10" spans="2:16" x14ac:dyDescent="0.4">
      <c r="B10" s="116"/>
      <c r="C10" s="30" t="s">
        <v>16</v>
      </c>
      <c r="D10" s="1">
        <v>160</v>
      </c>
      <c r="E10" s="31">
        <f>IF($E$2&lt;50,0,(IF($E$2&gt;100,50,$E$2-50)))</f>
        <v>0</v>
      </c>
      <c r="F10" s="32">
        <f t="shared" si="0"/>
        <v>0</v>
      </c>
      <c r="G10" s="115"/>
      <c r="H10" s="100"/>
      <c r="J10" s="116"/>
      <c r="K10" s="30" t="s">
        <v>16</v>
      </c>
      <c r="L10" s="1">
        <v>160</v>
      </c>
      <c r="M10" s="31">
        <f>IF($F$2&lt;50,0,(IF($F$2&gt;100,50,$F$2-50)))</f>
        <v>0</v>
      </c>
      <c r="N10" s="32">
        <f t="shared" si="1"/>
        <v>0</v>
      </c>
      <c r="O10" s="115"/>
      <c r="P10" s="100"/>
    </row>
    <row r="11" spans="2:16" x14ac:dyDescent="0.4">
      <c r="B11" s="116"/>
      <c r="C11" s="30" t="s">
        <v>17</v>
      </c>
      <c r="D11" s="1">
        <v>165</v>
      </c>
      <c r="E11" s="31">
        <f>IF($E$2&lt;100,0,(IF($E$2&gt;200,100,$E$2-100)))</f>
        <v>0</v>
      </c>
      <c r="F11" s="32">
        <f t="shared" si="0"/>
        <v>0</v>
      </c>
      <c r="G11" s="33"/>
      <c r="H11" s="34"/>
      <c r="J11" s="116"/>
      <c r="K11" s="30" t="s">
        <v>17</v>
      </c>
      <c r="L11" s="1">
        <v>165</v>
      </c>
      <c r="M11" s="31">
        <f>IF($F$2&lt;100,0,(IF($F$2&gt;200,100,$F$2-100)))</f>
        <v>0</v>
      </c>
      <c r="N11" s="32">
        <f t="shared" si="1"/>
        <v>0</v>
      </c>
      <c r="O11" s="33"/>
      <c r="P11" s="34"/>
    </row>
    <row r="12" spans="2:16" x14ac:dyDescent="0.4">
      <c r="B12" s="117"/>
      <c r="C12" s="30" t="s">
        <v>15</v>
      </c>
      <c r="D12" s="1">
        <v>170</v>
      </c>
      <c r="E12" s="31">
        <f>IF($E$2&lt;200,0,($E$2-200))</f>
        <v>0</v>
      </c>
      <c r="F12" s="32">
        <f t="shared" si="0"/>
        <v>0</v>
      </c>
      <c r="G12" s="33"/>
      <c r="H12" s="34"/>
      <c r="J12" s="117"/>
      <c r="K12" s="30" t="s">
        <v>15</v>
      </c>
      <c r="L12" s="1">
        <v>170</v>
      </c>
      <c r="M12" s="31">
        <f>IF($F$2&lt;200,0,($F$2-200))</f>
        <v>0</v>
      </c>
      <c r="N12" s="32">
        <f t="shared" si="1"/>
        <v>0</v>
      </c>
      <c r="O12" s="33"/>
      <c r="P12" s="34"/>
    </row>
    <row r="13" spans="2:16" ht="20.25" thickBot="1" x14ac:dyDescent="0.45">
      <c r="B13" s="45">
        <v>950</v>
      </c>
      <c r="C13" s="36" t="s">
        <v>12</v>
      </c>
      <c r="D13" s="37"/>
      <c r="E13" s="37">
        <f>SUM(E5:E12)</f>
        <v>20</v>
      </c>
      <c r="F13" s="38">
        <f>SUM(F5:F12)</f>
        <v>1300</v>
      </c>
      <c r="G13" s="39">
        <f>B13+F13</f>
        <v>2250</v>
      </c>
      <c r="H13" s="40" t="s">
        <v>13</v>
      </c>
      <c r="J13" s="45">
        <v>950</v>
      </c>
      <c r="K13" s="36" t="s">
        <v>12</v>
      </c>
      <c r="L13" s="37"/>
      <c r="M13" s="37">
        <f>SUM(M5:M12)</f>
        <v>20</v>
      </c>
      <c r="N13" s="38">
        <f>SUM(N5:N12)</f>
        <v>1300</v>
      </c>
      <c r="O13" s="39">
        <f>J13+N13</f>
        <v>2250</v>
      </c>
      <c r="P13" s="40" t="s">
        <v>13</v>
      </c>
    </row>
    <row r="14" spans="2:16" ht="9.75" customHeight="1" x14ac:dyDescent="0.4"/>
    <row r="15" spans="2:16" ht="20.25" thickBot="1" x14ac:dyDescent="0.45">
      <c r="F15" s="17" t="s">
        <v>14</v>
      </c>
      <c r="G15" s="41">
        <f>ROUNDDOWN(G13*1.1,0)</f>
        <v>2475</v>
      </c>
      <c r="N15" s="17" t="s">
        <v>14</v>
      </c>
      <c r="O15" s="42">
        <f>ROUNDDOWN(O13*1.1,0)</f>
        <v>2475</v>
      </c>
    </row>
    <row r="16" spans="2:16" ht="20.25" thickBot="1" x14ac:dyDescent="0.45">
      <c r="E16" s="31">
        <f>E13+M13</f>
        <v>40</v>
      </c>
      <c r="F16" s="17" t="s">
        <v>18</v>
      </c>
      <c r="G16" s="43">
        <f>G15+O15</f>
        <v>4950</v>
      </c>
    </row>
  </sheetData>
  <sheetProtection selectLockedCells="1"/>
  <mergeCells count="10">
    <mergeCell ref="B3:B4"/>
    <mergeCell ref="G3:H4"/>
    <mergeCell ref="C3:F3"/>
    <mergeCell ref="O3:P4"/>
    <mergeCell ref="B5:B12"/>
    <mergeCell ref="G5:H10"/>
    <mergeCell ref="J5:J12"/>
    <mergeCell ref="O5:P10"/>
    <mergeCell ref="J3:J4"/>
    <mergeCell ref="K3:N3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063F-CAE8-40AC-A50C-4AA98DBD12D7}">
  <dimension ref="B1:P16"/>
  <sheetViews>
    <sheetView zoomScaleNormal="100" workbookViewId="0">
      <selection activeCell="K10" sqref="K10"/>
    </sheetView>
  </sheetViews>
  <sheetFormatPr defaultRowHeight="19.5" x14ac:dyDescent="0.4"/>
  <cols>
    <col min="1" max="1" width="2.75" style="17" customWidth="1"/>
    <col min="2" max="2" width="11.875" style="17" customWidth="1"/>
    <col min="3" max="3" width="11.375" style="17" customWidth="1"/>
    <col min="4" max="5" width="9" style="17"/>
    <col min="6" max="6" width="11.875" style="17" bestFit="1" customWidth="1"/>
    <col min="7" max="7" width="10.25" style="17" customWidth="1"/>
    <col min="8" max="8" width="3.75" style="17" bestFit="1" customWidth="1"/>
    <col min="9" max="9" width="4.75" style="17" customWidth="1"/>
    <col min="10" max="10" width="9" style="17"/>
    <col min="11" max="11" width="12.5" style="17" customWidth="1"/>
    <col min="12" max="13" width="9" style="17"/>
    <col min="14" max="14" width="11.625" style="17" customWidth="1"/>
    <col min="15" max="15" width="9.875" style="17" customWidth="1"/>
    <col min="16" max="16384" width="9" style="17"/>
  </cols>
  <sheetData>
    <row r="1" spans="2:16" ht="20.25" thickBot="1" x14ac:dyDescent="0.45">
      <c r="B1" s="16" t="s">
        <v>0</v>
      </c>
      <c r="G1" s="18"/>
    </row>
    <row r="2" spans="2:16" ht="20.25" thickBot="1" x14ac:dyDescent="0.45">
      <c r="B2" s="19"/>
      <c r="C2" s="20" t="s">
        <v>26</v>
      </c>
      <c r="D2" s="21">
        <f>'料金計算 (R4.4～)'!C4</f>
        <v>20</v>
      </c>
      <c r="E2" s="22">
        <f>ROUNDUP(D2/2,0)</f>
        <v>10</v>
      </c>
      <c r="F2" s="22">
        <f>ROUNDDOWN(D2/2,0)</f>
        <v>10</v>
      </c>
    </row>
    <row r="3" spans="2:16" x14ac:dyDescent="0.4">
      <c r="B3" s="103" t="s">
        <v>1</v>
      </c>
      <c r="C3" s="119" t="s">
        <v>2</v>
      </c>
      <c r="D3" s="112"/>
      <c r="E3" s="112"/>
      <c r="F3" s="120"/>
      <c r="G3" s="121" t="s">
        <v>3</v>
      </c>
      <c r="H3" s="104"/>
      <c r="J3" s="103" t="s">
        <v>1</v>
      </c>
      <c r="K3" s="109" t="s">
        <v>2</v>
      </c>
      <c r="L3" s="110"/>
      <c r="M3" s="110"/>
      <c r="N3" s="111"/>
      <c r="O3" s="121" t="s">
        <v>3</v>
      </c>
      <c r="P3" s="104"/>
    </row>
    <row r="4" spans="2:16" ht="39.75" thickBot="1" x14ac:dyDescent="0.45">
      <c r="B4" s="118"/>
      <c r="C4" s="23" t="s">
        <v>25</v>
      </c>
      <c r="D4" s="24" t="s">
        <v>4</v>
      </c>
      <c r="E4" s="24" t="s">
        <v>5</v>
      </c>
      <c r="F4" s="25" t="s">
        <v>6</v>
      </c>
      <c r="G4" s="122"/>
      <c r="H4" s="106"/>
      <c r="J4" s="118"/>
      <c r="K4" s="23" t="s">
        <v>25</v>
      </c>
      <c r="L4" s="26" t="s">
        <v>4</v>
      </c>
      <c r="M4" s="26" t="s">
        <v>5</v>
      </c>
      <c r="N4" s="25" t="s">
        <v>6</v>
      </c>
      <c r="O4" s="122"/>
      <c r="P4" s="106"/>
    </row>
    <row r="5" spans="2:16" x14ac:dyDescent="0.4">
      <c r="B5" s="123">
        <v>1100</v>
      </c>
      <c r="C5" s="27" t="s">
        <v>7</v>
      </c>
      <c r="D5" s="2">
        <v>25</v>
      </c>
      <c r="E5" s="28">
        <f>IF($E$2&gt;10,10,$E$2)</f>
        <v>10</v>
      </c>
      <c r="F5" s="29">
        <f>D5*E5</f>
        <v>250</v>
      </c>
      <c r="G5" s="115"/>
      <c r="H5" s="100"/>
      <c r="J5" s="123">
        <v>1100</v>
      </c>
      <c r="K5" s="27" t="s">
        <v>7</v>
      </c>
      <c r="L5" s="2">
        <v>25</v>
      </c>
      <c r="M5" s="28">
        <f>IF($F$2&gt;10,10,$F$2)</f>
        <v>10</v>
      </c>
      <c r="N5" s="29">
        <f>L5*M5</f>
        <v>250</v>
      </c>
      <c r="O5" s="115"/>
      <c r="P5" s="100"/>
    </row>
    <row r="6" spans="2:16" x14ac:dyDescent="0.4">
      <c r="B6" s="123"/>
      <c r="C6" s="30" t="s">
        <v>8</v>
      </c>
      <c r="D6" s="1">
        <v>130</v>
      </c>
      <c r="E6" s="31">
        <f>IF($E$2&lt;10,0,(IF($E$2&gt;20,10,$E$2-10)))</f>
        <v>0</v>
      </c>
      <c r="F6" s="32">
        <f t="shared" ref="F6:F12" si="0">D6*E6</f>
        <v>0</v>
      </c>
      <c r="G6" s="115"/>
      <c r="H6" s="100"/>
      <c r="J6" s="123"/>
      <c r="K6" s="30" t="s">
        <v>8</v>
      </c>
      <c r="L6" s="1">
        <v>130</v>
      </c>
      <c r="M6" s="31">
        <f>IF($F$2&lt;10,0,(IF($F$2&gt;20,10,$F$2-10)))</f>
        <v>0</v>
      </c>
      <c r="N6" s="32">
        <f t="shared" ref="N6:N12" si="1">L6*M6</f>
        <v>0</v>
      </c>
      <c r="O6" s="115"/>
      <c r="P6" s="100"/>
    </row>
    <row r="7" spans="2:16" x14ac:dyDescent="0.4">
      <c r="B7" s="123"/>
      <c r="C7" s="30" t="s">
        <v>9</v>
      </c>
      <c r="D7" s="1">
        <v>140</v>
      </c>
      <c r="E7" s="31">
        <f>IF($E$2&lt;20,0,(IF($E$2&gt;30,10,$E$2-20)))</f>
        <v>0</v>
      </c>
      <c r="F7" s="32">
        <f t="shared" si="0"/>
        <v>0</v>
      </c>
      <c r="G7" s="115"/>
      <c r="H7" s="100"/>
      <c r="J7" s="123"/>
      <c r="K7" s="30" t="s">
        <v>9</v>
      </c>
      <c r="L7" s="1">
        <v>140</v>
      </c>
      <c r="M7" s="31">
        <f>IF($F$2&lt;20,0,(IF($F$2&gt;30,10,$F$2-20)))</f>
        <v>0</v>
      </c>
      <c r="N7" s="32">
        <f t="shared" si="1"/>
        <v>0</v>
      </c>
      <c r="O7" s="115"/>
      <c r="P7" s="100"/>
    </row>
    <row r="8" spans="2:16" x14ac:dyDescent="0.4">
      <c r="B8" s="123"/>
      <c r="C8" s="30" t="s">
        <v>10</v>
      </c>
      <c r="D8" s="1">
        <v>150</v>
      </c>
      <c r="E8" s="31">
        <f>IF($E$2&lt;30,0,(IF($E$2&gt;40,10,$E$2-30)))</f>
        <v>0</v>
      </c>
      <c r="F8" s="32">
        <f t="shared" si="0"/>
        <v>0</v>
      </c>
      <c r="G8" s="115"/>
      <c r="H8" s="100"/>
      <c r="J8" s="123"/>
      <c r="K8" s="30" t="s">
        <v>10</v>
      </c>
      <c r="L8" s="1">
        <v>150</v>
      </c>
      <c r="M8" s="31">
        <f>IF($F$2&lt;30,0,(IF($F$2&gt;40,10,$F$2-30)))</f>
        <v>0</v>
      </c>
      <c r="N8" s="32">
        <f t="shared" si="1"/>
        <v>0</v>
      </c>
      <c r="O8" s="115"/>
      <c r="P8" s="100"/>
    </row>
    <row r="9" spans="2:16" x14ac:dyDescent="0.4">
      <c r="B9" s="123"/>
      <c r="C9" s="30" t="s">
        <v>11</v>
      </c>
      <c r="D9" s="1">
        <v>160</v>
      </c>
      <c r="E9" s="31">
        <f>IF($E$2&lt;40,0,(IF($E$2&gt;50,10,$E$2-40)))</f>
        <v>0</v>
      </c>
      <c r="F9" s="32">
        <f t="shared" si="0"/>
        <v>0</v>
      </c>
      <c r="G9" s="115"/>
      <c r="H9" s="100"/>
      <c r="J9" s="123"/>
      <c r="K9" s="30" t="s">
        <v>11</v>
      </c>
      <c r="L9" s="1">
        <v>160</v>
      </c>
      <c r="M9" s="31">
        <f>IF($F$2&lt;40,0,(IF($F$2&gt;50,10,$F$2-40)))</f>
        <v>0</v>
      </c>
      <c r="N9" s="32">
        <f t="shared" si="1"/>
        <v>0</v>
      </c>
      <c r="O9" s="115"/>
      <c r="P9" s="100"/>
    </row>
    <row r="10" spans="2:16" x14ac:dyDescent="0.4">
      <c r="B10" s="123"/>
      <c r="C10" s="30" t="s">
        <v>16</v>
      </c>
      <c r="D10" s="1">
        <v>170</v>
      </c>
      <c r="E10" s="31">
        <f>IF($E$2&lt;50,0,(IF($E$2&gt;100,50,$E$2-50)))</f>
        <v>0</v>
      </c>
      <c r="F10" s="32">
        <f t="shared" si="0"/>
        <v>0</v>
      </c>
      <c r="G10" s="115"/>
      <c r="H10" s="100"/>
      <c r="J10" s="123"/>
      <c r="K10" s="30" t="s">
        <v>16</v>
      </c>
      <c r="L10" s="1">
        <v>170</v>
      </c>
      <c r="M10" s="31">
        <f>IF($F$2&lt;50,0,(IF($F$2&gt;100,50,$F$2-50)))</f>
        <v>0</v>
      </c>
      <c r="N10" s="32">
        <f t="shared" si="1"/>
        <v>0</v>
      </c>
      <c r="O10" s="115"/>
      <c r="P10" s="100"/>
    </row>
    <row r="11" spans="2:16" x14ac:dyDescent="0.4">
      <c r="B11" s="123"/>
      <c r="C11" s="30" t="s">
        <v>17</v>
      </c>
      <c r="D11" s="1">
        <v>180</v>
      </c>
      <c r="E11" s="31">
        <f>IF($E$2&lt;100,0,(IF($E$2&gt;200,100,$E$2-100)))</f>
        <v>0</v>
      </c>
      <c r="F11" s="32">
        <f t="shared" si="0"/>
        <v>0</v>
      </c>
      <c r="G11" s="33"/>
      <c r="H11" s="34"/>
      <c r="J11" s="123"/>
      <c r="K11" s="30" t="s">
        <v>17</v>
      </c>
      <c r="L11" s="1">
        <v>180</v>
      </c>
      <c r="M11" s="31">
        <f>IF($F$2&lt;100,0,(IF($F$2&gt;200,100,$F$2-100)))</f>
        <v>0</v>
      </c>
      <c r="N11" s="32">
        <f t="shared" si="1"/>
        <v>0</v>
      </c>
      <c r="O11" s="33"/>
      <c r="P11" s="34"/>
    </row>
    <row r="12" spans="2:16" x14ac:dyDescent="0.4">
      <c r="B12" s="124"/>
      <c r="C12" s="30" t="s">
        <v>15</v>
      </c>
      <c r="D12" s="1">
        <v>190</v>
      </c>
      <c r="E12" s="31">
        <f>IF($E$2&lt;200,0,($E$2-200))</f>
        <v>0</v>
      </c>
      <c r="F12" s="32">
        <f t="shared" si="0"/>
        <v>0</v>
      </c>
      <c r="G12" s="33"/>
      <c r="H12" s="34"/>
      <c r="J12" s="124"/>
      <c r="K12" s="30" t="s">
        <v>15</v>
      </c>
      <c r="L12" s="1">
        <v>190</v>
      </c>
      <c r="M12" s="31">
        <f>IF($F$2&lt;200,0,($F$2-200))</f>
        <v>0</v>
      </c>
      <c r="N12" s="32">
        <f t="shared" si="1"/>
        <v>0</v>
      </c>
      <c r="O12" s="33"/>
      <c r="P12" s="34"/>
    </row>
    <row r="13" spans="2:16" ht="20.25" thickBot="1" x14ac:dyDescent="0.45">
      <c r="B13" s="35">
        <v>1100</v>
      </c>
      <c r="C13" s="36" t="s">
        <v>12</v>
      </c>
      <c r="D13" s="37"/>
      <c r="E13" s="37">
        <f>SUM(E5:E12)</f>
        <v>10</v>
      </c>
      <c r="F13" s="38">
        <f>SUM(F5:F12)</f>
        <v>250</v>
      </c>
      <c r="G13" s="39">
        <f>B13+F13</f>
        <v>1350</v>
      </c>
      <c r="H13" s="40" t="s">
        <v>13</v>
      </c>
      <c r="J13" s="35">
        <v>1100</v>
      </c>
      <c r="K13" s="36" t="s">
        <v>12</v>
      </c>
      <c r="L13" s="37"/>
      <c r="M13" s="37">
        <f>SUM(M5:M12)</f>
        <v>10</v>
      </c>
      <c r="N13" s="38">
        <f>SUM(N5:N12)</f>
        <v>250</v>
      </c>
      <c r="O13" s="39">
        <f>J13+N13</f>
        <v>1350</v>
      </c>
      <c r="P13" s="40" t="s">
        <v>13</v>
      </c>
    </row>
    <row r="14" spans="2:16" ht="9.75" customHeight="1" x14ac:dyDescent="0.4"/>
    <row r="15" spans="2:16" ht="20.25" thickBot="1" x14ac:dyDescent="0.45">
      <c r="F15" s="17" t="s">
        <v>14</v>
      </c>
      <c r="G15" s="41">
        <f>ROUNDDOWN(G13*1.1,0)</f>
        <v>1485</v>
      </c>
      <c r="N15" s="17" t="s">
        <v>14</v>
      </c>
      <c r="O15" s="42">
        <f>ROUNDDOWN(O13*1.1,0)</f>
        <v>1485</v>
      </c>
    </row>
    <row r="16" spans="2:16" ht="20.25" thickBot="1" x14ac:dyDescent="0.45">
      <c r="E16" s="31">
        <f>E13+M13</f>
        <v>20</v>
      </c>
      <c r="F16" s="17" t="s">
        <v>18</v>
      </c>
      <c r="G16" s="43">
        <f>G15+O15</f>
        <v>2970</v>
      </c>
    </row>
  </sheetData>
  <sheetProtection selectLockedCells="1"/>
  <mergeCells count="10">
    <mergeCell ref="B3:B4"/>
    <mergeCell ref="G3:H4"/>
    <mergeCell ref="C3:F3"/>
    <mergeCell ref="O3:P4"/>
    <mergeCell ref="B5:B12"/>
    <mergeCell ref="G5:H10"/>
    <mergeCell ref="J5:J12"/>
    <mergeCell ref="O5:P10"/>
    <mergeCell ref="J3:J4"/>
    <mergeCell ref="K3:N3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料金計算（R3～）</vt:lpstr>
      <vt:lpstr>料金計算 (R4.4～)</vt:lpstr>
      <vt:lpstr>【水道】自動計算</vt:lpstr>
      <vt:lpstr>【水道】自動計算 (2)</vt:lpstr>
      <vt:lpstr>【下水】自動計算(～R2）</vt:lpstr>
      <vt:lpstr>【下水】自動計算(R3～）</vt:lpstr>
      <vt:lpstr>【下水】自動計算  (R4～)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2021-07-19T08:36:35Z</dcterms:created>
  <dcterms:modified xsi:type="dcterms:W3CDTF">2021-07-26T00:49:37Z</dcterms:modified>
</cp:coreProperties>
</file>